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amlopez\Downloads\"/>
    </mc:Choice>
  </mc:AlternateContent>
  <workbookProtection workbookAlgorithmName="SHA-512" workbookHashValue="IFEdP7qUJAdkav711keP9PFVpyobuEMqLUhnq9a0Z/Ipkj8Uo/nQovL1FLaAlMJ67QSiIzNm3zTcO3tfio81/w==" workbookSaltValue="F0nPJm8ftbzSnhXk0hbSWw==" workbookSpinCount="100000" lockStructure="1"/>
  <bookViews>
    <workbookView xWindow="0" yWindow="0" windowWidth="28800" windowHeight="12330" activeTab="3"/>
  </bookViews>
  <sheets>
    <sheet name="Metas sectoriales" sheetId="11" r:id="rId1"/>
    <sheet name="Objetivos y metas" sheetId="5" r:id="rId2"/>
    <sheet name="Presupuesto" sheetId="4" r:id="rId3"/>
    <sheet name="Indicadores de Gestión" sheetId="15" r:id="rId4"/>
    <sheet name="Plan Integrado" sheetId="20" r:id="rId5"/>
  </sheets>
  <definedNames>
    <definedName name="_xlnm._FilterDatabase" localSheetId="3" hidden="1">'Indicadores de Gestión'!$A$8:$T$8</definedName>
    <definedName name="_xlnm._FilterDatabase" localSheetId="0" hidden="1">'Metas sectoriales'!$A$10:$CF$21</definedName>
    <definedName name="_xlnm._FilterDatabase" localSheetId="1" hidden="1">'Objetivos y metas'!$A$8:$AF$60</definedName>
    <definedName name="_xlnm._FilterDatabase" localSheetId="4" hidden="1">'Plan Integrado'!$A$8:$AY$28</definedName>
    <definedName name="_xlnm._FilterDatabase" localSheetId="2" hidden="1">Presupuesto!#REF!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43" i="15" l="1"/>
  <c r="BH43" i="15"/>
  <c r="BI42" i="15"/>
  <c r="BH42" i="15"/>
  <c r="BI39" i="15"/>
  <c r="BH39" i="15"/>
  <c r="BI38" i="15"/>
  <c r="BH38" i="15"/>
  <c r="BI37" i="15"/>
  <c r="BH37" i="15"/>
  <c r="BI35" i="15"/>
  <c r="BH35" i="15"/>
  <c r="BI34" i="15"/>
  <c r="BH34" i="15"/>
  <c r="BI33" i="15"/>
  <c r="BH33" i="15"/>
  <c r="BI31" i="15"/>
  <c r="BH31" i="15"/>
  <c r="BI30" i="15"/>
  <c r="BH30" i="15"/>
  <c r="BI29" i="15"/>
  <c r="BH29" i="15"/>
  <c r="BI28" i="15"/>
  <c r="BH28" i="15"/>
  <c r="BI27" i="15"/>
  <c r="BH27" i="15"/>
  <c r="BI26" i="15"/>
  <c r="BH26" i="15"/>
  <c r="BI25" i="15"/>
  <c r="BH25" i="15"/>
  <c r="BI24" i="15"/>
  <c r="BH24" i="15"/>
  <c r="BI23" i="15"/>
  <c r="BH23" i="15"/>
  <c r="BI22" i="15"/>
  <c r="BH22" i="15"/>
  <c r="BI21" i="15"/>
  <c r="BH21" i="15"/>
  <c r="BI20" i="15"/>
  <c r="BH20" i="15"/>
  <c r="BI19" i="15"/>
  <c r="BH19" i="15"/>
  <c r="BI18" i="15"/>
  <c r="BH18" i="15"/>
  <c r="BI17" i="15"/>
  <c r="BH17" i="15"/>
  <c r="BI16" i="15"/>
  <c r="BH16" i="15"/>
  <c r="BI15" i="15"/>
  <c r="BH15" i="15"/>
  <c r="BI14" i="15"/>
  <c r="BH14" i="15"/>
  <c r="BH13" i="15"/>
  <c r="BF13" i="15"/>
  <c r="BE13" i="15"/>
  <c r="BI13" i="15" s="1"/>
  <c r="BH12" i="15"/>
  <c r="BF12" i="15"/>
  <c r="BE12" i="15"/>
  <c r="BI12" i="15" s="1"/>
  <c r="BH11" i="15"/>
  <c r="BF11" i="15"/>
  <c r="BE11" i="15"/>
  <c r="BI11" i="15" s="1"/>
  <c r="AV20" i="20" l="1"/>
  <c r="AU20" i="20"/>
  <c r="W11" i="4"/>
  <c r="AD19" i="11"/>
  <c r="AD18" i="11"/>
  <c r="AD17" i="11"/>
  <c r="AD16" i="11"/>
  <c r="AC15" i="11"/>
  <c r="AD15" i="11" s="1"/>
  <c r="AA15" i="11"/>
  <c r="AD14" i="11"/>
  <c r="Z14" i="4"/>
  <c r="X14" i="4"/>
  <c r="W14" i="4"/>
  <c r="U14" i="4"/>
  <c r="T14" i="4"/>
  <c r="X13" i="4"/>
  <c r="Z13" i="4" s="1"/>
  <c r="W13" i="4"/>
  <c r="T13" i="4"/>
  <c r="U13" i="4" s="1"/>
  <c r="X12" i="4"/>
  <c r="Z12" i="4" s="1"/>
  <c r="W12" i="4"/>
  <c r="U12" i="4"/>
  <c r="T12" i="4"/>
  <c r="X11" i="4"/>
  <c r="Z11" i="4" s="1"/>
  <c r="U11" i="4"/>
  <c r="AC47" i="5"/>
  <c r="AE47" i="5" s="1"/>
  <c r="AF47" i="5" s="1"/>
  <c r="AC46" i="5"/>
  <c r="AE46" i="5" s="1"/>
  <c r="AF46" i="5" s="1"/>
  <c r="AC45" i="5"/>
  <c r="AE45" i="5" s="1"/>
  <c r="AF45" i="5" s="1"/>
  <c r="AC44" i="5"/>
  <c r="AE44" i="5" s="1"/>
  <c r="AF44" i="5" s="1"/>
  <c r="AC43" i="5"/>
  <c r="AE43" i="5" s="1"/>
  <c r="AF43" i="5" s="1"/>
  <c r="AC42" i="5"/>
  <c r="AE42" i="5" s="1"/>
  <c r="AF42" i="5" s="1"/>
  <c r="AC41" i="5"/>
  <c r="AE41" i="5" s="1"/>
  <c r="AF41" i="5" s="1"/>
  <c r="AC40" i="5"/>
  <c r="AE40" i="5" s="1"/>
  <c r="AF40" i="5" s="1"/>
  <c r="AC39" i="5"/>
  <c r="AE39" i="5" s="1"/>
  <c r="AF39" i="5" s="1"/>
  <c r="AC38" i="5"/>
  <c r="AE38" i="5" s="1"/>
  <c r="AF38" i="5" s="1"/>
  <c r="AC37" i="5"/>
  <c r="AE37" i="5" s="1"/>
  <c r="AF37" i="5" s="1"/>
  <c r="AC36" i="5"/>
  <c r="AE36" i="5" s="1"/>
  <c r="AF36" i="5" s="1"/>
  <c r="AC35" i="5"/>
  <c r="AE35" i="5" s="1"/>
  <c r="AF35" i="5" s="1"/>
  <c r="AC34" i="5"/>
  <c r="AE34" i="5" s="1"/>
  <c r="AF34" i="5" s="1"/>
  <c r="AC33" i="5"/>
  <c r="AE33" i="5" s="1"/>
  <c r="AF33" i="5" s="1"/>
  <c r="AC32" i="5"/>
  <c r="AE32" i="5" s="1"/>
  <c r="AF32" i="5" s="1"/>
  <c r="AC31" i="5"/>
  <c r="AE31" i="5" s="1"/>
  <c r="AF31" i="5" s="1"/>
  <c r="AC30" i="5"/>
  <c r="AE30" i="5" s="1"/>
  <c r="AF30" i="5" s="1"/>
  <c r="AC29" i="5"/>
  <c r="AE29" i="5" s="1"/>
  <c r="AF29" i="5" s="1"/>
  <c r="AC28" i="5"/>
  <c r="AE28" i="5" s="1"/>
  <c r="AF28" i="5" s="1"/>
  <c r="AC27" i="5"/>
  <c r="AE27" i="5" s="1"/>
  <c r="AF27" i="5" s="1"/>
  <c r="AC26" i="5"/>
  <c r="AE26" i="5" s="1"/>
  <c r="AF26" i="5" s="1"/>
  <c r="AC25" i="5"/>
  <c r="AE25" i="5" s="1"/>
  <c r="AF25" i="5" s="1"/>
  <c r="AC24" i="5"/>
  <c r="AE24" i="5" s="1"/>
  <c r="AF24" i="5" s="1"/>
  <c r="AC23" i="5"/>
  <c r="AE23" i="5" s="1"/>
  <c r="AF23" i="5" s="1"/>
  <c r="AC22" i="5"/>
  <c r="AE22" i="5" s="1"/>
  <c r="AF22" i="5" s="1"/>
  <c r="AC21" i="5"/>
  <c r="AE21" i="5" s="1"/>
  <c r="AF21" i="5" s="1"/>
  <c r="AC20" i="5"/>
  <c r="AE20" i="5" s="1"/>
  <c r="AF20" i="5" s="1"/>
  <c r="AC19" i="5"/>
  <c r="AE19" i="5" s="1"/>
  <c r="AF19" i="5" s="1"/>
  <c r="AC18" i="5"/>
  <c r="AE18" i="5" s="1"/>
  <c r="AF18" i="5" s="1"/>
  <c r="AF15" i="5"/>
  <c r="AC17" i="5"/>
  <c r="AE17" i="5" s="1"/>
  <c r="AF17" i="5" s="1"/>
  <c r="AC16" i="5"/>
  <c r="AE16" i="5" s="1"/>
  <c r="AF16" i="5" s="1"/>
  <c r="AC15" i="5"/>
  <c r="AE15" i="5" s="1"/>
  <c r="AC14" i="5"/>
  <c r="AE14" i="5" s="1"/>
  <c r="AF14" i="5" s="1"/>
  <c r="AC13" i="5"/>
  <c r="AE13" i="5" s="1"/>
  <c r="AF13" i="5" s="1"/>
  <c r="AE12" i="5"/>
  <c r="AF12" i="5" s="1"/>
  <c r="AC12" i="5"/>
  <c r="AF11" i="5"/>
  <c r="AE11" i="5"/>
  <c r="AC11" i="5"/>
  <c r="X19" i="4" l="1"/>
  <c r="W19" i="4"/>
  <c r="W18" i="4"/>
  <c r="X18" i="4" s="1"/>
  <c r="X16" i="4"/>
  <c r="X17" i="4"/>
  <c r="X15" i="4"/>
  <c r="U16" i="4"/>
  <c r="U17" i="4"/>
  <c r="U15" i="4"/>
  <c r="W20" i="4" l="1"/>
  <c r="X20" i="4" s="1"/>
  <c r="R19" i="4"/>
  <c r="P19" i="4"/>
  <c r="R18" i="4"/>
  <c r="P18" i="4"/>
  <c r="C17" i="4"/>
  <c r="S17" i="4" s="1"/>
  <c r="Q17" i="4" l="1"/>
  <c r="P20" i="4"/>
  <c r="R20" i="4"/>
  <c r="S16" i="4"/>
  <c r="Q16" i="4"/>
  <c r="S15" i="4"/>
  <c r="Q15" i="4"/>
  <c r="S12" i="4"/>
  <c r="Q12" i="4"/>
  <c r="S11" i="4"/>
  <c r="Q11" i="4"/>
  <c r="S14" i="4"/>
  <c r="Q14" i="4"/>
  <c r="S13" i="4"/>
  <c r="Q13" i="4"/>
  <c r="V13" i="11" l="1"/>
  <c r="V12" i="11"/>
  <c r="X60" i="5"/>
  <c r="X59" i="5"/>
  <c r="X58" i="5"/>
  <c r="X57" i="5"/>
  <c r="X56" i="5"/>
  <c r="X55" i="5"/>
  <c r="X54" i="5"/>
  <c r="X53" i="5"/>
  <c r="X52" i="5"/>
  <c r="X51" i="5"/>
  <c r="X50" i="5"/>
  <c r="X49" i="5"/>
  <c r="X48" i="5"/>
  <c r="X47" i="5"/>
  <c r="X46" i="5"/>
  <c r="X45" i="5"/>
  <c r="X44" i="5"/>
  <c r="X43" i="5"/>
  <c r="X42" i="5"/>
  <c r="X41" i="5"/>
  <c r="X40" i="5"/>
  <c r="X38" i="5"/>
  <c r="X39" i="5"/>
  <c r="X37" i="5"/>
  <c r="X36" i="5"/>
  <c r="X35" i="5"/>
  <c r="X34" i="5"/>
  <c r="X33" i="5"/>
  <c r="X32" i="5"/>
  <c r="X31" i="5"/>
  <c r="X30" i="5"/>
  <c r="X29" i="5"/>
  <c r="X28" i="5"/>
  <c r="X27" i="5"/>
  <c r="X26" i="5"/>
  <c r="X25" i="5"/>
  <c r="X24" i="5"/>
  <c r="X23" i="5"/>
  <c r="X22" i="5"/>
  <c r="X21" i="5"/>
  <c r="X20" i="5"/>
  <c r="X19" i="5"/>
  <c r="X18" i="5"/>
  <c r="X17" i="5"/>
  <c r="X16" i="5"/>
  <c r="X15" i="5"/>
  <c r="X14" i="5"/>
  <c r="X13" i="5"/>
  <c r="X12" i="5"/>
  <c r="X11" i="5"/>
  <c r="S20" i="11"/>
  <c r="V20" i="11"/>
  <c r="V19" i="11"/>
  <c r="V18" i="11"/>
  <c r="V17" i="11"/>
  <c r="V16" i="11"/>
  <c r="V15" i="11"/>
  <c r="V14" i="11"/>
  <c r="V11" i="11"/>
  <c r="S12" i="11"/>
  <c r="S13" i="11"/>
  <c r="S14" i="11"/>
  <c r="S15" i="11"/>
  <c r="S16" i="11"/>
  <c r="S17" i="11"/>
  <c r="S18" i="11"/>
  <c r="S19" i="11"/>
  <c r="S11" i="11"/>
  <c r="P11" i="11"/>
  <c r="P12" i="11"/>
  <c r="U72" i="5"/>
  <c r="U55" i="5"/>
  <c r="U56" i="5"/>
  <c r="U57" i="5"/>
  <c r="U58" i="5"/>
  <c r="U59" i="5"/>
  <c r="U60" i="5"/>
  <c r="U53" i="5"/>
  <c r="U54" i="5"/>
  <c r="U43" i="5"/>
  <c r="U44" i="5"/>
  <c r="U45" i="5"/>
  <c r="U46" i="5"/>
  <c r="U47" i="5"/>
  <c r="U48" i="5"/>
  <c r="U49" i="5"/>
  <c r="U50" i="5"/>
  <c r="U51" i="5"/>
  <c r="U52" i="5"/>
  <c r="U42" i="5"/>
  <c r="U40" i="5"/>
  <c r="U41" i="5"/>
  <c r="U39" i="5"/>
  <c r="U37" i="5"/>
  <c r="U38" i="5"/>
  <c r="U36" i="5"/>
  <c r="U35" i="5"/>
  <c r="U34" i="5"/>
  <c r="U33" i="5"/>
  <c r="U32" i="5"/>
  <c r="U31" i="5"/>
  <c r="U30" i="5"/>
  <c r="U29" i="5"/>
  <c r="U28" i="5"/>
  <c r="U27" i="5"/>
  <c r="U26" i="5"/>
  <c r="U25" i="5"/>
  <c r="U24" i="5"/>
  <c r="U23" i="5"/>
  <c r="U22" i="5"/>
  <c r="U21" i="5"/>
  <c r="U20" i="5"/>
  <c r="U19" i="5"/>
  <c r="U18" i="5"/>
  <c r="U17" i="5"/>
  <c r="U16" i="5"/>
  <c r="U15" i="5"/>
  <c r="U14" i="5"/>
  <c r="U13" i="5"/>
  <c r="U12" i="5"/>
  <c r="U11" i="5"/>
  <c r="N19" i="4"/>
  <c r="N18" i="4"/>
  <c r="N20" i="4" s="1"/>
  <c r="L19" i="4"/>
  <c r="L18" i="4"/>
  <c r="L20" i="4" s="1"/>
  <c r="M17" i="4"/>
  <c r="M16" i="4"/>
  <c r="M15" i="4"/>
  <c r="M14" i="4"/>
  <c r="M13" i="4"/>
  <c r="M12" i="4"/>
  <c r="M11" i="4"/>
  <c r="O11" i="4"/>
  <c r="O12" i="4"/>
  <c r="O13" i="4"/>
  <c r="O15" i="4"/>
  <c r="O16" i="4"/>
  <c r="O17" i="4"/>
  <c r="O14" i="4"/>
  <c r="BB22" i="15"/>
  <c r="BC22" i="15" s="1"/>
  <c r="BB43" i="15" l="1"/>
  <c r="BC19" i="15"/>
  <c r="BC32" i="15"/>
  <c r="BC33" i="15"/>
  <c r="BC34" i="15"/>
  <c r="BC35" i="15"/>
  <c r="BC36" i="15"/>
  <c r="BC40" i="15"/>
  <c r="BB42" i="15"/>
  <c r="BB41" i="15"/>
  <c r="BB39" i="15"/>
  <c r="BC39" i="15" s="1"/>
  <c r="BB38" i="15"/>
  <c r="BB37" i="15"/>
  <c r="BB28" i="15"/>
  <c r="BC28" i="15" s="1"/>
  <c r="BB26" i="15"/>
  <c r="BB31" i="15"/>
  <c r="BC31" i="15" s="1"/>
  <c r="BB30" i="15"/>
  <c r="BB29" i="15"/>
  <c r="BB27" i="15"/>
  <c r="BC27" i="15" s="1"/>
  <c r="BB23" i="15"/>
  <c r="BC23" i="15" s="1"/>
  <c r="BB24" i="15"/>
  <c r="BC24" i="15" s="1"/>
  <c r="BB25" i="15"/>
  <c r="BB21" i="15"/>
  <c r="BB20" i="15"/>
  <c r="BB18" i="15"/>
  <c r="BB17" i="15"/>
  <c r="BB15" i="15"/>
  <c r="BC15" i="15" s="1"/>
  <c r="BB16" i="15"/>
  <c r="BB14" i="15"/>
  <c r="BB12" i="15"/>
  <c r="BB13" i="15"/>
  <c r="BB11" i="15"/>
  <c r="G15" i="4"/>
  <c r="K15" i="4"/>
  <c r="E15" i="4"/>
  <c r="BC43" i="15" l="1"/>
  <c r="BC11" i="15"/>
  <c r="BC17" i="15"/>
  <c r="BC20" i="15"/>
  <c r="BC25" i="15"/>
  <c r="BC30" i="15"/>
  <c r="BC26" i="15"/>
  <c r="BC38" i="15"/>
  <c r="BC42" i="15"/>
  <c r="BC18" i="15"/>
  <c r="BC14" i="15"/>
  <c r="BC41" i="15"/>
  <c r="BC37" i="15"/>
  <c r="BC29" i="15"/>
  <c r="BC21" i="15"/>
  <c r="BC13" i="15"/>
  <c r="BC16" i="15"/>
  <c r="BC12" i="15"/>
  <c r="AE12" i="20" l="1"/>
  <c r="AE13" i="20"/>
  <c r="AE14" i="20"/>
  <c r="AE15" i="20"/>
  <c r="AE16" i="20"/>
  <c r="AE17" i="20"/>
  <c r="AE18" i="20"/>
  <c r="AE19" i="20"/>
  <c r="AE20" i="20"/>
  <c r="AE21" i="20"/>
  <c r="AE22" i="20"/>
  <c r="AE23" i="20"/>
  <c r="AE24" i="20"/>
  <c r="AE25" i="20"/>
  <c r="AE26" i="20"/>
  <c r="AE27" i="20"/>
  <c r="AE28" i="20"/>
  <c r="AE11" i="20"/>
  <c r="R11" i="20"/>
  <c r="R36" i="5" l="1"/>
  <c r="J19" i="4"/>
  <c r="H19" i="4"/>
  <c r="J18" i="4"/>
  <c r="H18" i="4"/>
  <c r="C18" i="4"/>
  <c r="K17" i="4"/>
  <c r="I17" i="4"/>
  <c r="K16" i="4"/>
  <c r="I16" i="4"/>
  <c r="I15" i="4"/>
  <c r="K14" i="4"/>
  <c r="I14" i="4"/>
  <c r="K13" i="4"/>
  <c r="I13" i="4"/>
  <c r="K12" i="4"/>
  <c r="I12" i="4"/>
  <c r="K11" i="4"/>
  <c r="I11" i="4"/>
  <c r="R60" i="5"/>
  <c r="R59" i="5"/>
  <c r="R58" i="5"/>
  <c r="R57" i="5"/>
  <c r="R56" i="5"/>
  <c r="R55" i="5"/>
  <c r="R54" i="5"/>
  <c r="R53" i="5"/>
  <c r="R52" i="5"/>
  <c r="R51" i="5"/>
  <c r="R50" i="5"/>
  <c r="R49" i="5"/>
  <c r="R48" i="5"/>
  <c r="R47" i="5"/>
  <c r="R46" i="5"/>
  <c r="R45" i="5"/>
  <c r="R44" i="5"/>
  <c r="R43" i="5"/>
  <c r="R42" i="5"/>
  <c r="R41" i="5"/>
  <c r="R40" i="5"/>
  <c r="R39" i="5"/>
  <c r="R38" i="5"/>
  <c r="R37" i="5"/>
  <c r="R35" i="5"/>
  <c r="R34" i="5"/>
  <c r="R33" i="5"/>
  <c r="R32" i="5"/>
  <c r="R31" i="5"/>
  <c r="R30" i="5"/>
  <c r="R29" i="5"/>
  <c r="R28" i="5"/>
  <c r="R27" i="5"/>
  <c r="R26" i="5"/>
  <c r="R25" i="5"/>
  <c r="R24" i="5"/>
  <c r="R23" i="5"/>
  <c r="R22" i="5"/>
  <c r="R21" i="5"/>
  <c r="R20" i="5"/>
  <c r="R19" i="5"/>
  <c r="R18" i="5"/>
  <c r="R17" i="5"/>
  <c r="R16" i="5"/>
  <c r="R15" i="5"/>
  <c r="R14" i="5"/>
  <c r="R13" i="5"/>
  <c r="R12" i="5"/>
  <c r="R11" i="5"/>
  <c r="M20" i="11"/>
  <c r="P20" i="11"/>
  <c r="P19" i="11"/>
  <c r="P18" i="11"/>
  <c r="P17" i="11"/>
  <c r="P16" i="11"/>
  <c r="P15" i="11"/>
  <c r="P14" i="11"/>
  <c r="P13" i="11"/>
  <c r="R17" i="20"/>
  <c r="R28" i="20"/>
  <c r="R27" i="20"/>
  <c r="R26" i="20"/>
  <c r="R25" i="20"/>
  <c r="R24" i="20"/>
  <c r="R23" i="20"/>
  <c r="R22" i="20"/>
  <c r="R21" i="20"/>
  <c r="R20" i="20"/>
  <c r="R19" i="20"/>
  <c r="R18" i="20"/>
  <c r="R16" i="20"/>
  <c r="R15" i="20"/>
  <c r="R14" i="20"/>
  <c r="R13" i="20"/>
  <c r="R12" i="20"/>
  <c r="S18" i="4" l="1"/>
  <c r="Q18" i="4"/>
  <c r="O18" i="4"/>
  <c r="M18" i="4"/>
  <c r="I18" i="4"/>
  <c r="K18" i="4"/>
  <c r="J20" i="4"/>
  <c r="H20" i="4"/>
  <c r="F19" i="4"/>
  <c r="F18" i="4"/>
  <c r="G17" i="4"/>
  <c r="G16" i="4"/>
  <c r="G14" i="4"/>
  <c r="G13" i="4"/>
  <c r="G12" i="4"/>
  <c r="G11" i="4"/>
  <c r="E17" i="4"/>
  <c r="E16" i="4"/>
  <c r="E14" i="4"/>
  <c r="E13" i="4"/>
  <c r="E12" i="4"/>
  <c r="E11" i="4"/>
  <c r="D19" i="4"/>
  <c r="D18" i="4"/>
  <c r="O43" i="5"/>
  <c r="N34" i="5"/>
  <c r="O34" i="5" s="1"/>
  <c r="N51" i="5"/>
  <c r="O51" i="5" s="1"/>
  <c r="N50" i="5"/>
  <c r="O50" i="5" s="1"/>
  <c r="N36" i="5"/>
  <c r="O36" i="5" s="1"/>
  <c r="N35" i="5"/>
  <c r="O35" i="5" s="1"/>
  <c r="N31" i="5"/>
  <c r="O31" i="5" s="1"/>
  <c r="N30" i="5"/>
  <c r="O30" i="5" s="1"/>
  <c r="N29" i="5"/>
  <c r="O29" i="5" s="1"/>
  <c r="N28" i="5"/>
  <c r="O28" i="5" s="1"/>
  <c r="N27" i="5"/>
  <c r="O27" i="5" s="1"/>
  <c r="O20" i="5"/>
  <c r="O21" i="5"/>
  <c r="O22" i="5"/>
  <c r="O23" i="5"/>
  <c r="O24" i="5"/>
  <c r="O25" i="5"/>
  <c r="O26" i="5"/>
  <c r="O32" i="5"/>
  <c r="O33" i="5"/>
  <c r="O37" i="5"/>
  <c r="O38" i="5"/>
  <c r="O39" i="5"/>
  <c r="O40" i="5"/>
  <c r="O41" i="5"/>
  <c r="O42" i="5"/>
  <c r="O44" i="5"/>
  <c r="O45" i="5"/>
  <c r="O46" i="5"/>
  <c r="O47" i="5"/>
  <c r="O48" i="5"/>
  <c r="O49" i="5"/>
  <c r="O52" i="5"/>
  <c r="O53" i="5"/>
  <c r="O54" i="5"/>
  <c r="O55" i="5"/>
  <c r="O56" i="5"/>
  <c r="O57" i="5"/>
  <c r="O58" i="5"/>
  <c r="O59" i="5"/>
  <c r="O60" i="5"/>
  <c r="O12" i="5"/>
  <c r="O13" i="5"/>
  <c r="O14" i="5"/>
  <c r="O15" i="5"/>
  <c r="O16" i="5"/>
  <c r="O17" i="5"/>
  <c r="O18" i="5"/>
  <c r="O19" i="5"/>
  <c r="O11" i="5"/>
  <c r="M19" i="11"/>
  <c r="M15" i="11"/>
  <c r="M14" i="11"/>
  <c r="M11" i="11"/>
  <c r="M12" i="11"/>
  <c r="M18" i="11"/>
  <c r="M17" i="11"/>
  <c r="M16" i="11"/>
  <c r="M13" i="11"/>
  <c r="C19" i="4"/>
  <c r="Q19" i="4" l="1"/>
  <c r="S19" i="4"/>
  <c r="O19" i="4"/>
  <c r="M19" i="4"/>
  <c r="I19" i="4"/>
  <c r="K19" i="4"/>
  <c r="C20" i="4"/>
  <c r="D20" i="4"/>
  <c r="G19" i="4"/>
  <c r="E19" i="4"/>
  <c r="E18" i="4"/>
  <c r="G18" i="4"/>
  <c r="F20" i="4"/>
  <c r="S20" i="4" l="1"/>
  <c r="Q20" i="4"/>
  <c r="E20" i="4"/>
  <c r="M20" i="4"/>
  <c r="O20" i="4"/>
  <c r="I20" i="4"/>
  <c r="G20" i="4"/>
  <c r="K20" i="4"/>
</calcChain>
</file>

<file path=xl/comments1.xml><?xml version="1.0" encoding="utf-8"?>
<comments xmlns="http://schemas.openxmlformats.org/spreadsheetml/2006/main">
  <authors>
    <author>tc={05FA36E0-4E74-434E-9DF2-4F096D42C5B5}</author>
    <author>tc={689D2159-3AF0-4A35-892D-B637CD065950}</author>
    <author>tc={107B5E90-546C-46B4-88C8-1C5A516CB47D}</author>
    <author>tc={3A098C60-8157-4A85-B6B9-4F13EE065580}</author>
  </authors>
  <commentList>
    <comment ref="C13"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Incluye adición por traslado del 8018</t>
        </r>
      </text>
    </comment>
    <comment ref="C14"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Incluye reducción por traslado al 7992</t>
        </r>
      </text>
    </comment>
    <comment ref="C16"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Incluye reducción por austeridad</t>
        </r>
      </text>
    </comment>
    <comment ref="C1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Incluye reducción por austridad</t>
        </r>
      </text>
    </comment>
  </commentList>
</comments>
</file>

<file path=xl/sharedStrings.xml><?xml version="1.0" encoding="utf-8"?>
<sst xmlns="http://schemas.openxmlformats.org/spreadsheetml/2006/main" count="1912" uniqueCount="1138">
  <si>
    <t>MANUAL DE PROCESOS Y PROCEDIMIENTOS</t>
  </si>
  <si>
    <t>DYP - DIRECCIONAMIENTO Y PLANEACIÓN</t>
  </si>
  <si>
    <t>MATRIZ PLAN DE ACCIÓN INSTITUCIONAL</t>
  </si>
  <si>
    <t>Código:</t>
  </si>
  <si>
    <t>Versión:</t>
  </si>
  <si>
    <t>Fecha:</t>
  </si>
  <si>
    <t>Página:</t>
  </si>
  <si>
    <t>DYP.PR.17.F.01</t>
  </si>
  <si>
    <t>1 de 5</t>
  </si>
  <si>
    <t>Vigencia: 2025</t>
  </si>
  <si>
    <t>Propósito PDD</t>
  </si>
  <si>
    <t>Programa General PDD</t>
  </si>
  <si>
    <t>Código proyecto</t>
  </si>
  <si>
    <t>Nombre del proyecto de inversión</t>
  </si>
  <si>
    <t>Gerencia responsable</t>
  </si>
  <si>
    <t xml:space="preserve">Meta sectorial </t>
  </si>
  <si>
    <t xml:space="preserve">Código </t>
  </si>
  <si>
    <t xml:space="preserve">Indicador sectorial </t>
  </si>
  <si>
    <t>Tipología del indicador</t>
  </si>
  <si>
    <t>Programación indicador sectorial Cuatrienio</t>
  </si>
  <si>
    <t>Programación indicador  sectorial Vigencia 2025</t>
  </si>
  <si>
    <t>Magnitud ejecutada  Trimestre I
(Acumulado total)</t>
  </si>
  <si>
    <t>% de avance Trimestre I</t>
  </si>
  <si>
    <t>Programación indicador  sectorial Vigencia</t>
  </si>
  <si>
    <t>Magnitud ejecutada  Trimestre II
(Acumulado total)</t>
  </si>
  <si>
    <t>% de avance Trimestre II</t>
  </si>
  <si>
    <t>Magnitud ejecutada  Trimestre III
(Acumulado total)</t>
  </si>
  <si>
    <t>% de avance Trimestre III</t>
  </si>
  <si>
    <t>Magnitud ejecutada  Trimestre IV
(Acumulado total)</t>
  </si>
  <si>
    <t>% de avance Trimestre IV</t>
  </si>
  <si>
    <t>EVALUACIÓN CONTROL INTERNO</t>
  </si>
  <si>
    <t>Semestre I</t>
  </si>
  <si>
    <t>Semestre II</t>
  </si>
  <si>
    <t>% Avance Anual</t>
  </si>
  <si>
    <t>Total Evidenciado Evaluación</t>
  </si>
  <si>
    <t>% Cumplimiento Semestre</t>
  </si>
  <si>
    <t>Observaciones de la Evaluación</t>
  </si>
  <si>
    <t>Mejorar la calidad de vida de las personas garantizándoles una mayor seguridad, inclusión, libertad, igualdad de oportunidades y un acceso más justo a bienes y servicios públicos, fortaleciendo el tejido social en un marco de construcción de confianza y aprovechando el potencial de la sociedad y su territorio a partir de un modelo de desarrollo comprometido con la acción climática y la integración regional.</t>
  </si>
  <si>
    <t>Fortalecimiento institucional para un gobierno confiable</t>
  </si>
  <si>
    <t>Fortalecimiento de las capacidades organizacionales, físicas y tecnológicas del Jardín Botánico José Celestino Mutis Bogotá D.C.</t>
  </si>
  <si>
    <t>Secretaria General</t>
  </si>
  <si>
    <t>Realizar el, 100, %, de las acciones para el mejoramiento de la capacidad de gestión pública del sector ambiente</t>
  </si>
  <si>
    <t>Porcentaje de avance en el fortalecimiento institucional</t>
  </si>
  <si>
    <t>SUMA</t>
  </si>
  <si>
    <t>El Proyecto 8100 contribuye al cumplimiento de la meta del Plan de Desarrollo 2306 - Realizar el 100 % de las acciones para el mejoramiento de la capacidad de gestión pública del sector ambiente". Esta meta se mide a través del indicador 4230 - Porcentaje de avance en el fortalecimiento institucional ".
Para la vigencia 2025, la programación establecida para este indicador es de un 25 de avance en el fortalecimiento institucional. Según el Reporte de gestión e inversión, con corte al 30 de junio de 2025, se evidenció un cumplimiento de 13,1 del indicador para un 52,40% de avance la meta, sustentado en la ejecución de las seis metas del Proyecto 8100.</t>
  </si>
  <si>
    <t>Aumento de la resiliencia al cambio climático y reducción de la vulnerabilidad</t>
  </si>
  <si>
    <t>Consolidación de acciones y procesos de educación ambiental y de participación para la comprensión de la conservación, el uso sostenible de la biodiversidad y los retos del cambio climático en Bogotá</t>
  </si>
  <si>
    <t>Subdirección Educativa y Cultural</t>
  </si>
  <si>
    <t>Vincular, 2302200, Persona(s), en acciones de educación ambiental para la conservación de la biodiversidad, el agua y la gestión de riesgos de desastres</t>
  </si>
  <si>
    <t>Número de participantes en acciones o procesos de educación ambiental</t>
  </si>
  <si>
    <t xml:space="preserve">para la vigencia 2025, la programación establecida para el indicador 4120 es de 205.000 personas vinculadas en procesos o acciones de educación ambiental. Según el Reporte de gestión e inversión, con corte al 30 de junio de 2025, se evidencia un cumplimiento del 51,60%  del indicador, sustentado en la ejecución de la meta 3 del Proyecto 8096.
</t>
  </si>
  <si>
    <t>Realizar, 1182, Proceso(s), de participación ciudadana para la mitigación de las situaciones ambientales conflictivas y para la gestión comunitaria del riesgo de desastres</t>
  </si>
  <si>
    <t>Número de procesos de participación ciudadana implementadas</t>
  </si>
  <si>
    <t>Para la vigencia 2025, la meta programada del indicador 4118 corresponde a la realización de 94 procesos de participación ciudadana. De acuerdo con el Reporte de Gestión e Inversión, con corte al 30 de junio de 2025, se registra un avance del 50%, sustentado en la ejecución de la Meta 1 del Proyecto 8096</t>
  </si>
  <si>
    <t>Consolidación de las coberturas vegetales como estrategia de adaptación y mitigación al cambio climático en el Distrito Capital. Bogotá D.C.</t>
  </si>
  <si>
    <t>Subdirección Tecnica Operativa</t>
  </si>
  <si>
    <t>Mantener, 500000, Arbol(es), en zona urbana y rural en el Distrito Capital</t>
  </si>
  <si>
    <t>Número de árboles mantenido en zona urbana y rural</t>
  </si>
  <si>
    <t>CRECIENTE</t>
  </si>
  <si>
    <t>Con corte al 30 de junio de 2025, de acuerdo con lo registrado, se realizaron actividades de mantenimiento a 193.448 individuos vegetales, distribuidos así: 140.070 árboles adultos con tratamientos de manejo integrado de plagas y enfermedades, 46.194 árboles jóvenes, y 7.184 individuos vegetales bajo criterios de restauración ecológica.</t>
  </si>
  <si>
    <t>Mantener, 200000, Metro(s) cuadrado(s), de jardinería</t>
  </si>
  <si>
    <t>Número de metros cuadrados de jardinería convencional y biodiversa mantenidos</t>
  </si>
  <si>
    <t>Con corte al 30 de junio de 2025, el indicador reporta avances correspondientes a la meta 10 del proyecto de inversión, con la ejecución de actividades de mantenimiento en 155.000 m² de jardinería urbana (Primer Ciclo). Las labores incluyeron mantenimiento integral, fertilización, riego, replante y adición de sustrato, distribuidas así: enero 18.988,6 m², febrero 10.329,1 m², marzo 56.488,4 m², abril 56.088,9 m² y mayo 13.104,45 m².</t>
  </si>
  <si>
    <t>Lograr, 780, Hectárea(s), en proceso de restauración ecológica con planeación y ejecución participativas</t>
  </si>
  <si>
    <t>Número de hectáreas en proceso de restauración ecológica</t>
  </si>
  <si>
    <t>El indicador guarda relación directa con la Meta 9 del proyecto de inversión; con corte al 30 de junio de 2025, y de acuerdo con los soportes allegados, se identificó la intervención de 8,03 hectáreas, lo que representa un avance del 32,40 % de lo programado para la vigencia. Este resultado se sustenta en actividades como habilitación de suelo, oficialización, levantamiento de línea base, definición de escenarios y estrategias, diseños de restauración, plan de trabajo, identificación de acciones, socialización, participación, preparación de terreno, ejecución de estrategias y diseños, e informe de ejecución, en los siguientes proyectos: Mercedes, Teusacá, San Isidro, Quiba Bajo, Tanque, Mochuelo Alto QP006, Mochuelo Bajo QA002 y Hacienda El Carmen.</t>
  </si>
  <si>
    <t>Desarrollar, 1, Estrategia(s), de renovación urbana verde con coberturas vegetales biodiversas</t>
  </si>
  <si>
    <t>Porcentaje de avance en el desarrollo de la estrategia de reverdecimiento urbano</t>
  </si>
  <si>
    <t>Con corte al 30 de junio de 2025, se registró un avance programado de 504 árboles y arbustos plantados, como parte de la estrategia de reverdecimiento urbano.</t>
  </si>
  <si>
    <t>Consolidar, 5, Bosque(s), urbanos como aporte al mejoramiento de coberturas vegetales</t>
  </si>
  <si>
    <t>Número de bosques urbanos registrados</t>
  </si>
  <si>
    <t>Con corte a 30 de junio de 2025, se reporta en SEGPLAN acciones encaminadas para el registro de nuevos bosques urbanos así:  Bosque Urbano Canal Boyacá (Fontibón): en proceso de declaratoria y socialización con la comunidad, con presentación ante la Comisión Ambiental Local y Bosque Urbano Gran Granada: se realizaron recorridos técnicos y sociales para identificar zonas de intervención y posibles puntos de instalación de sensores ambientales</t>
  </si>
  <si>
    <t>Fortalecimiento de la agricultura urbana en el Distrito Capital como estrategia de adaptación al cambio climático y dinamización económica Bogotá D.C.</t>
  </si>
  <si>
    <t>Asistir técnicamente, 25000, Huerta(s), urbanas en procesos de agricultura urbana</t>
  </si>
  <si>
    <t>Número de huertas urbanas implementadas</t>
  </si>
  <si>
    <t>Para la vigencia 2025, la programación establecida para este indicador fue de 7000 huertas urbanas. Según el Reporte de gestión e inversión, con corte al 30 de junio de 2025, se evidencia un avance del 49.7% correspondiente a 3.481 asistencias técnicas realizadas.
Dado que el indicador es de tipo suma, se registra un avance del 22.6% respecto al total programado para el cuatrienio, correspondiente a 2.164 asistencias reportadas en la vigencia 2024 y 3.481 asistencias en la vigencia 2025, con corte al 30 de junio</t>
  </si>
  <si>
    <t>Ciencia, tecnología e innovación-CTel para desarrollar nuestro potencial y promover el de nuestros vecinos regionales</t>
  </si>
  <si>
    <t>Investigación fortalecimiento del tropicario del Jardín Botánico de Bogotá como estrategia para la conservación ex situ de la flora colombiana. Bogotá D.C.</t>
  </si>
  <si>
    <t>Subdirección Cientifica</t>
  </si>
  <si>
    <t>Generar, 163, Producto(s), de investigación desarrollo e innovación para fortalecer al Jardín Botánico José Celestino Mutis como Centro de Investigación</t>
  </si>
  <si>
    <t>Número de productos de conocimiento para la conservación de la biodiversidad generados</t>
  </si>
  <si>
    <t>Para la vigencia 2025, se estableció una programación de 44 productos de investigación para este indicador. De acuerdo con la información allegada por el proceso, con corte al 30 de junio de 2025, se evidencia un avance del 50% en el cumplimiento de la meta, sustentado en los avances reportados en la meta 1 del Proyecto 8073, así como en las metas 1, 2, 3, 4, 5, 6 y 7 del Proyecto 8087.
Cabe señalar que, dado que el indicador es de carácter acumulativo, la ejecución total corresponde al desarrollo de 22 productos de investigación sobre las 44 investigaciones programadas en las metas mencionadas, lo cual permite evidenciar un avance del 50% para la vigencia</t>
  </si>
  <si>
    <t>Investigación para la conservación de los ecosistemas y la flora de Bogotá D.C.</t>
  </si>
  <si>
    <t>2 de 5</t>
  </si>
  <si>
    <t>Código Proyecto inversión</t>
  </si>
  <si>
    <t>Nombre proyecto de inversión</t>
  </si>
  <si>
    <t>Objetivo general proyecto de inversión</t>
  </si>
  <si>
    <t>Objetivo específico proyecto de inversión</t>
  </si>
  <si>
    <t>Código herramienta interna de la meta proyecto</t>
  </si>
  <si>
    <t>Descripción Meta proyecto</t>
  </si>
  <si>
    <t xml:space="preserve">Tendencia meta proyecto </t>
  </si>
  <si>
    <t>Magnitud programada  vigencia 2024.</t>
  </si>
  <si>
    <t>ActividadSEGPLAN</t>
  </si>
  <si>
    <t>Gerencia Responsable</t>
  </si>
  <si>
    <t>Bogotá ordena su territorio y avanza en su acción climática</t>
  </si>
  <si>
    <t>Mantener actualizada, 1, Base(s), de datos del sistema de información para la gestión del arbolado urbano, de acuerdo a las competencias establecidas para el Jardín Botánico</t>
  </si>
  <si>
    <t>CONSTANTE</t>
  </si>
  <si>
    <t>Mantener, 6, Herramienta(s), tecnológicas en operación requeridas para la información de coberturas vegetales en Bogotá</t>
  </si>
  <si>
    <t>Durante el periodo evaluado se avanzó en la actualización y validación de seis herramientas tecnológicas para la gestión de coberturas vegetales, incluyendo indicadores del SIGAU, actualización de información geográfica y alfanumérica en visores web de arbolado urbano, aplicación de Bosques Urbanos, conectividad con el SIA, StoryMaps de Árboles Patrimoniales y la App de Agricultura Urbana.</t>
  </si>
  <si>
    <t xml:space="preserve"> Intervenir, 12, Bosque(s), urbanos como aporte al mejoramiento de las coberturas vegetales</t>
  </si>
  <si>
    <t>Con corte al 30 de junio de 2025, en el marco del Plan de Desarrollo Distrital, se reportan avances en la consolidación de los bosques urbanos Parkway, Arborizadora Alta, San Carlos, Brazo Salitre y Santa Helena, cada uno en diferentes fases de implementación y sostenibilidad. Asimismo, los bosques Gran Granada y Canal Boyacá avanzan en la fase de diagnóstico y preparación institucional.</t>
  </si>
  <si>
    <t>Vincular, 26000, Persona(s), en procesos de gestión de las coberturas vegetales</t>
  </si>
  <si>
    <t>Con corte al 30 de junio de 2025, se evidenció en la base de datos la vinculación de 4.330 personas en procesos relacionados con la gestión de coberturas vegetales, distribuidas así: enero (133), febrero (198), marzo (713), abril (1.576), mayo (778) y junio (932), lo que soporta un avance del 61,9 % frente a la meta programada de 7.000 para la vigencia.</t>
  </si>
  <si>
    <t>Plantar, 20000, Arbol(es), urbanos como aporte a la estrategia de reverdecimiento urbano</t>
  </si>
  <si>
    <t>Con corte al 30 de junio de 2025, se remitió el archivo descargado de SIGAU correspondiente a las plantaciones realizadas durante los meses de enero a junio, registrando un total de 504 árboles y arbustos plantados, distribuidos así: enero (90), febrero (10), marzo (18), abril (145), mayo (77) y junio (164). Este resultado representa un avance del 8,4 % frente a la meta programada de 6.000 individuos para la vigencia. Se insta al área responsable a implementar las acciones necesarias para garantizar el cumplimiento de la meta en el periodo restante del año.</t>
  </si>
  <si>
    <t>Garantizar, 100, Porciento, de la gestión administrativa y operativa para la consolidación de las coberturas vegetales</t>
  </si>
  <si>
    <t>Con corte al 30 de junio de 2025, se allegó como soporte de ejecución el seguimiento a la ejecución presupuestal del proyecto, PMR y Trazadores, así como a la gestión contractual, con el propósito de garantizar la gestión operativa y administrativa de las coberturas vegetales.</t>
  </si>
  <si>
    <t>Producir, 1000000, Plantulas, requeridas en la consolidación de la coberturas vegetales</t>
  </si>
  <si>
    <t>Con corte al 30 de junio de 2025, se reportó la propagación de 115.335 individuos por parte del Vivero La Florida, sustentada en las órdenes en proceso registradas en el sistema Factory para el periodo de enero a junio. De esta manera, la ejecución de la meta corresponde al 37 % de lo programado para la vigencia.</t>
  </si>
  <si>
    <t>Generar, 30, Producto(s), de investigación, desarrollo e innovación para la gestión de las coberturas vegetales urbanas y rurales de Bogotá</t>
  </si>
  <si>
    <t>Con corte al 30 de junio de 2025, los avances presentados obedecen a la fase de desarrollo metodológico y técnico, en la cual se ha trabajado en la estructuración de los diferentes componentes del proyecto, que incluyen los siguientes productos: Riego, Barreras, Compostaje, Airpots, Propagación, Sauce, Endoterapia, Diseño biofílico y Fertilización.</t>
  </si>
  <si>
    <t>Intervenir, 80, Hectárea(s), en proceso de restauración ecológica</t>
  </si>
  <si>
    <t>Mantener, 200000, Metro(s), cuadrados de jardinería convencional y biodiversa</t>
  </si>
  <si>
    <t>Mantener, 300000, Arbol(es), adultos para garantizar su establecimiento</t>
  </si>
  <si>
    <t>Con corte al 30 de junio de 2025, se realizaron actividades de mantenimiento MIPE a 140.070 árboles, distribuidos así: enero (593), febrero (6.992), marzo (28.260), abril (30.348), mayo (16.523) y junio (57.352), lo que representa un cumplimiento del 47% de lo programado para la vigencia</t>
  </si>
  <si>
    <t>Mantener, 190000, Arbol(es), jóvenes para garantizar su desarrollo</t>
  </si>
  <si>
    <t>Con corte al 30 de junio de 2025, y de conformidad con la fuente de información, se realizaron actividades de mantenimiento en 44.935 árboles jóvenes y 1.259 replantes, para un total de 46.194 intervenciones, registradas en el formato DYP.PR.02.F.01, lo que representa un avance del 24% frente a la meta programada para la vigencia.</t>
  </si>
  <si>
    <t>Mantener, 10000, Individuo(s), vegetales con criterio de restauración ecológica</t>
  </si>
  <si>
    <t>Con corte al 30 de junio de 2025, se registra un total de 7.184 individuos vegetales con actividades de mantenimiento, de acuerdo con lo consignado en el formato APL.PR.15.F.04 - Consolidado de Actividades de Mantenimiento de Recuperación Ecológica, lo que representa un avance del 72% frente a lo programado para la vigencia.</t>
  </si>
  <si>
    <t>Caracterizar integralmente, 50, Porciento, del universo de los árboles patrimoniales y las coberturas vegetales icónicas</t>
  </si>
  <si>
    <t>Entre abril y junio de 2025 se avanzó en la implementación de coberturas vegetales icónicas, la preservación de árboles patrimoniales y la gestión de convenios de cooperación interinstitucional (con el Servicio Geológico Colombiano, Tecnológico de Antioquia y la Escuela de Artes y Oficios). Se desarrollaron diseños paisajísticos (Observatorio Astronómico Nacional, Academia de la Lengua, Externado, entre otros), se elaboraron fichas para el SIGAU, y se socializaron metodologías para la recuperación de antejardines y franjas de paisajismo en planes especiales de manejo (PEMP). También se presentaron avances en publicaciones conmemorativas, señalética patrimonial y documentos técnicos para fortalecer la memoria, el bienestar y la valoración de las coberturas vegetales icónicas de Bogotá.</t>
  </si>
  <si>
    <t>Mantener, 100, Porciento, las colecciones vivas del Jardín Botánico de Bogotá</t>
  </si>
  <si>
    <t>Se cuenta como soporte de la ejecución de la meta con los informes mensuales de mantenimiento de las colecciones vivas correspondientes a los meses de abril, mayo y junio, los cuales confirman el cumplimiento del 100% de lo programado para la vigencia.</t>
  </si>
  <si>
    <t>Capacitar, 20000, Persona(s), en técnicas y tecnologías agroecológicas para la producción en huertas urbanas y periurbanas y promoción del consumo de alimentos sanos e inocuos</t>
  </si>
  <si>
    <t>Con corte al 30 de junio de 2025, se reporta la capacitación de 3.304 personas, lo que representa un avance del 55,07% de la meta programada para la vigencia. Este resultado está soportado en el formato APL.PR.16.F02 – Consolidado de Capacitaciones.</t>
  </si>
  <si>
    <t>Asistir, 25000, Huerta(s), técnicamente y/o con transferencia tecnológica para la producción en huertas urbanas y periurbanas</t>
  </si>
  <si>
    <t>Con corte al 30 de junio de 2025 se reporta un avance de 3.481 huertas asistidas lo que corresponde al 49.7% de lo programado para la vigencia, lo anterior se encuentra soportado en el formato Consolidado asistencia técnica APL.PR.14.F03.</t>
  </si>
  <si>
    <t>Fortalecer, 15000, Huerta(s), urbanas y periurbanas con el suministro de semillas, insumos y/o herramientas básicas para el mejoramiento productivo</t>
  </si>
  <si>
    <t>Con corte al 30 de junio de 2025 se reporta un avance de 2.647 huertas fortalecidas, lo que corresponde al 58.8% de lo programado para la vigencia, lo anterior, se encuentra soportado en el formato APL.PR.14.F09.</t>
  </si>
  <si>
    <t xml:space="preserve"> Fortalecer, 1, Estrategia(s), de promoción y comercialización de productos de la agricultura urbana y periurbana articulada a mercados campesinos</t>
  </si>
  <si>
    <t>Con corte al 30 de junio de 2025, se implementó la estrategia de promoción y comercialización, a través de actividades como la caracterización y categorización de huertas, la conformación de redes agrícolas, el establecimiento de alianzas y convenios, la realización de capacitaciones, el desarrollo de eventos de marca y la participación en mercados campesinos, entre otros.</t>
  </si>
  <si>
    <t>Fortalecer, 19, Red(es), locales y la red Distrital de agricultores urbanos y periurbanos, como espacios organizativos de gestión comunitaria e intercambio de saberes y experiencia</t>
  </si>
  <si>
    <t>De conformidad con los soportes allegados, se identifican actas de reunión que describen las actividades realizadas en las diferentes redes de Agricultura Urbana. No obstante, para diciembre no se presentan soportes que respalden la ejecución de las actividades registradas en el formato DYP.PR.02.F.01 (Encuentro de Voceros Distritales AUPA y Fortalecimiento de la Red AUP RUU: Sesión Nº5, reunión con el vocero distrital AUPA de la localidad de Puente Aranda).
Por lo anterior, esta oficina recomienda allegar un documento que detalle las actividades realizadas para fortalecer las 19 redes, especificando en qué redes se ejecutaron y el período correspondiente, con el fin de garantizar información precisa sobre el fortalecimiento continuo de las redes.</t>
  </si>
  <si>
    <t>Fortalecer, 100, Porciento, de la estrategia de rutas agroecológicas en torno a huertas autosostenibles de la ciudad-región</t>
  </si>
  <si>
    <t>Con corte al 30 de junio de 2025, se realizaron actividades tales como diagnóstico de las necesidades de los huerteros, caracterización de las huertas de las redes locales desde sus fortalezas, en la Red Escolar, escenarios de formalización y/o reglamentarios – protocolo, encuentros y escenarios de participación, e informes y reportes.</t>
  </si>
  <si>
    <t>Consolidar, 20, Banco(s), de semillas agroecológicas de semillas en el Distrito</t>
  </si>
  <si>
    <t>Con corte al 30 de junio de 2025, no se reporta avance cuantitativo en la meta. No obstante, se identificó la presentación de informes de seguimiento a los bancos de semillas. Adicionalmente, se informó que el lanzamiento de nuevos bancos de semillas está previsto para el segundo semestre del año.</t>
  </si>
  <si>
    <t>Producir, 4, Publicación(es), para la promoción y fortalecimiento de la agricultura urbana y periurbana</t>
  </si>
  <si>
    <t>Durante este período se reestructuraron contenidos y presentación del documento base, incluyendo la revisión del equipo de investigación aplicada y profesionales de agricultura. El documento propuesto presenta 30 preparaciones con especies de huertas urbanas y tradicionales, con descripción taxonómica e información sobre usos y contenidos nutricionales.</t>
  </si>
  <si>
    <t xml:space="preserve"> Fortalecer, 100, Porciento, de la coordinación interinstitucional para la promoción de la agricultura urbana y periurbana.</t>
  </si>
  <si>
    <t>Con corte al 30 de junio de 2025, se identificó como avance la socialización y ajuste del Protocolo de Agricultura Urbana en Espacio Público, presentado ante la Comisión Intersectorial. Además, se instaló la Mesa de Agricultura Urbana de la CIPSSA.</t>
  </si>
  <si>
    <t>Fortalecer, 1, Agroparque(s), existente y generar un nuevo agroparque como estrategia de intervención territorial para el establecimiento de huertas comunitarias urbanas y periurbanas en el Distrito</t>
  </si>
  <si>
    <t>Con corte al 30 de junio de 2025, el Jardín Botánico de Bogotá José Celestino Mutis realizó acompañamiento al Agroparque “Ecoparque” Ciudad Montes, en la localidad de Puente Aranda, continuando con los procesos de formación en transformación de productos. Durante este período se llevó a cabo el curso especializado de transformados para cuidados de la piel, en el cual participaron varios integrantes del Agroparque, asistencias tecnicas, entre otras.</t>
  </si>
  <si>
    <t>Implementar, 100, Porciento, del cluster entorno a huertas en transición agroecológica</t>
  </si>
  <si>
    <t>Con corte al 30 de junio de 2025, se avanzó en la implementación del Clúster de Agricultura Urbana, incluyendo la evaluación de indicadores de sostenibilidad de huertas, capacitaciones al restaurante ODA sobre nuevas especies, caracterización de clientes estratégicos, visitas y encuestas en huertas del territorio Centro, reuniones de coordinación con líderes de redes de huertas, talleres virtuales sobre cultivo y manejo de especies útiles, y análisis de compost y lombricompuesto.</t>
  </si>
  <si>
    <t>Bogotá confía en su potencial</t>
  </si>
  <si>
    <t>Desarrollar, 5, Investigación(es), para entender la adaptación de la especies en el Tropicario</t>
  </si>
  <si>
    <t>Subdirección Científica</t>
  </si>
  <si>
    <t>De conformidad con los soportes allegados, se evidenció la formulación del proyecto en el formato GEN.PR.03.F.03, así como la ejecución de este, para lo cual se presenta el documento de informes de avance correspondiente a la investigación “Evaluación del proceso de endurecimiento de Cattleya sp. dentro de tres ambientes contrastantes del tropicario”.</t>
  </si>
  <si>
    <t>Realizar, 5, Documento(s), técnicos dobre el estado de enriquecimiento de la colección viva del tropicario</t>
  </si>
  <si>
    <t>De acuerdo con los soportes allegados, se documenta el ingreso de especies a las colecciones vivas del Tropicario, registrándose 5 especies en enero, 8 en febrero, 8 en marzo, 8 en abril, 8 en mayo y 8 en junio.</t>
  </si>
  <si>
    <t>Dotar y mantener, 1, Estación(es), de investigaciòn del tropicario</t>
  </si>
  <si>
    <t>De conformidad con los soportes allegados, se identificó el informe mensual de las actividades de manejo de la colección viva y de mantenimiento de la infraestructura del Tropicario correspondientes a los meses de abril, mayo y junio.</t>
  </si>
  <si>
    <t>Desarrollar, 21, Investigación(es), asociadas al inventario florístico del Distrito</t>
  </si>
  <si>
    <t>Con corte al 30 de junio de 2025, se evidencia la ejecución de la Fase III Formulación proyecto de investigación y Ejecución Proyecto de Investigación (se presentan avances en esta actividad) para las 6 investigaciones formuladas en el marco de la vigencia 2025 de la línea de Flora de Bogotá: : 1. Tratamiento taxonómico de la familia Clusiaceae para la Flora de Bogotá, 2. Flora de los humedales urbanos de Bogotá. 3. Ericaceae de Bogotá. 4. Caracterización de la flora de los parques urbanos de Bogotá. 5. Flora de los ecosistemas subxerofíticos del Distrito y 6. Composición y diversidad de la flora asociada al complejo lagunar Lagunas de Bocagrande.</t>
  </si>
  <si>
    <t>Desarrollar, 21, Investigación(es), que aporten al conocimiento sobre el cambio climàtico en Bogotà D.C.</t>
  </si>
  <si>
    <t>Con corte al 30 de junio de 2025, se evidencia la ejecución de la Fase III Formulación proyecto de investigación y Ejecución Proyecto de Investigación (se presentan avances en esta actividad) para las 6 investigaciones formuladas en el marco de la vigencia 2025 de la línea de Cambio Climático: 1. Respuesta funcional de especies prioritarias del arbolado urbano de Bogotá a diferentes condiciones ambientales. 2. Estimación de índices funcionales específicos para la evaluación y monitoreo del valor ecológico del arbolado urbano de Bogotá para la regulación climática y la conservación de la biodiversidad. 3. Evaluación de la tolerancia térmica de los frailejones en un gradiente de elevación. 4. Variación del carbono orgánico del suelo en bosques urbanos de Bogotá. 5. Producción de hojarasca fina y flujo de CO2 en tres áreas de importancia ecológica de Bogotá y 6. Variación de la composición poblacional de frailejones en el páramo de Sumapaz.</t>
  </si>
  <si>
    <t>Realizar, 21, Investigación(es), sobre la fauna prioritaria asociada a la flora del DC</t>
  </si>
  <si>
    <t>Con corte al 30 de junio de 2025, se evidencia la ejecución de la Fase III Formulación proyecto de investigación y Ejecución Proyecto de Investigación (se presentan avances en esta actividad) para las 6 investigaciones formuladas en el marco de la vigencia 2025 de la línea de Interacciones Bióticas y Conectividad: 1. Avifauna de Bogotá en bases de datos. 2. Avifauna de los bosques urbanos de Bogotá. 3. Avifauna de las lagunas de Bocagrande (Sumapaz). 4. Entomofauna de Bogotá en bases de datos. 5. Caracterización de la comunidad de abejas (Hymenoptera: apidae) en zonas priorizadas de Bogotá D.C. y 6. Caracterización de las mariposas (Lepidoptera: papilionoidea) de áreas priorizadas en Bogotá D.C.</t>
  </si>
  <si>
    <t>Desarrollar, 47, Investigación(es), a travès de los bancos de germoplasma Ex situ del JBB</t>
  </si>
  <si>
    <t>Con corte al 30 de junio de 2025, se evidencia la ejecución de la Fase III Formulación proyecto de investigación y Ejecución Proyecto de Investigación (se presentan avances en esta actividad) para las 12 investigaciones formuladas en el marco de la vigencia 2025 de la líneas y Sublíneas asociadas al eje temático de Conservación Ex Situ: 1: Efecto de la intensidad lumínica sobre el crecimiento y desarrollo de Elaphoglossum engelii (Dryopteridaceae) en condiciones de invernadero en el Jardín Botánico de Bogotá. 2. Evaluación del desempeño y la sanidad de Cattleya en diferentes ambientes del JBB. 3. Evaluación del requerimiento hídrico, crecimiento y fotosíntesis de plantas acuáticas andinas en condiciones de vivero. 4. Evaluación de la longevidad y viabilidad de las accesiones conservadas en el banco de semillas del Jardín Botánico de Bogotá. 5. Evaluación de latencias de semillas de especies de ecosistemas altoandinos y de páramo. 6. Evaluación de la supervivencia de plántulas de frailejón propagadas bajo invernadero en el páramo de Sumapaz. 7. Propagación ex situ de Espeletia miradorensis (Cuatrec.) Cuatrec. como aporte a su conservación. 8. Comparación de métodos de propagación masiva de orquídeas: Cultivo in vitro convencional vs. Sistema de inmersión tempora. 9. Diversidad genética de poblaciones de Espeletia miradorensis (Asteraceae) y su implicación en la conservación. 10. Evaluación de las prioridades de conservación en las poblaciones de musgos (Briofitos) del Jardín Botánico de Bogotá, con este se espera aportar al conocimiento de musgos del distrito capital con miras a exponerlos en el Jardín Botánico de Bogotá. 11. Árboles y arbustos de cucharos (familia Primulaceae) en la colección viva del Jardín Botánico de Bogotá y en el distrito capital y 12. Evaluación de la diversidad y rareza de los pastos (Poaceae) de Bogotá como estrategia para priorizar su conservación en las colecciones ex situ del Jardín Botánico de Bogotá.</t>
  </si>
  <si>
    <t>Desarrollar, 3, Investigación(es), sobre los efectos de la naturaleza en la salud mental y física de las personas</t>
  </si>
  <si>
    <t>Con corte al 30 de junio de 2025, se evidencia la ejecución de la Fase III Formulación proyecto de investigación y Ejecución Proyecto de Investigación (se presentan avances en esta actividad) para la Investigación : Efecto terapéutico de las terapias de bosque sobre la salud mental y bienestar emocional en visitantes del Jardín Botánico. de Bogotá.</t>
  </si>
  <si>
    <t>Desarrollar, 21, Investigación(es), sobre ecologìa de restauraciòn en el D.C.</t>
  </si>
  <si>
    <t>Con corte al 30 de junio de 2025, se evidencia la ejecución de la Fase III Formulación proyecto de investigación y Ejecución Proyecto de Investigación (se presentan avances en esta actividad) para las 6 investigaciones formuladas en el marco de la vigencia 2025 de la línea de Ecología de la Restauración: 1. Estructuración del biomodelo conceptual enfocado en la respuesta de escenarios ecosistémicos de bosque con presencia de Ulex europaeus L. 2. Determinación de grupos funcionales de la edafofauna y su relación con los macronutrientes del suelo, en un escenario ecosistémico de bosque con presencia de Ulex europaeus L. 3. Evaluación del reclutamiento de semillas dispersadas por fauna, en un escenario ecosistémico de bosque con presencia de Ulex europaeus L. 4. Estructuración del biomodelo conceptual enfocado a la biología y ecología de Ulex europaeus L. 5. Identificación del banco de semillas persistente en el suelo, en un escenario ecosistémico de bosque con presencia de Ulex europaeus L. 6. Evaluación de la capacidad de regeneración vegetativa y sexual.</t>
  </si>
  <si>
    <t>Desarrollar, 24, Investigación(es), sobre los recursos fitogenèticos priorizados en el DC</t>
  </si>
  <si>
    <t>Con corte al 30 de junio de 2025, se evidencia la ejecución de la Fase III Formulación proyecto de investigación y Ejecución Proyecto de Investigación (se presentan avances en esta actividad) para las 6 investigaciones formuladas en el marco de la vigencia 2025 líneas y Sublíneas asociadas al eje temático de Uso de los Recursos Fitogenéticos: 1. Análisis Metabolómico y Bromatológico de Especies Vegetales Altoandinas de Bogotá: Hacia la Identificación de Nutracéuticos y 2. Identificación de compuestos bioactivos y de valor nutracéutico en hongos altoandinos. 3.  Desarrollo de estrategias para el manejo sostenible de insectos plaga de interés para el mantenimiento de las colecciones del JBB. 4.Diversidad y potencial biotecnológico de micromicetes en ambientes impactados de Bogotá. 5. Caracterización de comunidades microbianas endófitas en orquídeas. 6. Macromicetos en áreas prioritarias de Bogotá: Diversidad y composición en ambientes en gradientes de intervención humana</t>
  </si>
  <si>
    <t>Realizar, 5, Documento(s), para la gestiòn del conocimiento sobre la flora del D.C. producidos por el centro de investigaciòn del JBB</t>
  </si>
  <si>
    <t>Con corte al 30 de junio de 2025, se avanzó en la Fase II (Ejecución), se implementaron actividades enmarcadas en dichas herramientas y líneas estratégicas. Finalmente, en la Fase III (Seguimiento), se realizó el monitoreo de los avances en la gestión del conocimiento bajo los mismos componentes.</t>
  </si>
  <si>
    <t>Implementar, 300, Proceso(s), de participación ciudadana ambiental</t>
  </si>
  <si>
    <t>Subdirección Educativa</t>
  </si>
  <si>
    <t xml:space="preserve">De acuerdo con la información remitida y validada se observó que a corte 30 de junio de 2025, que el avance físico de la meta fue del 50%. 
Al verificar el formato APR.PR.05. F.03 se identificó la implementación de 47 procesos de participación ciudadana ambiental, entre los que se encuentran: 
1.	Proceso de articulación comunitaria para el cuidado de la biodiversidad del parque cedro golf a través de un laboratorio ambiental participativo: Cedro lab, en la localidad de Usaquén.
2.	Proceso de apoyo comunitario de jóvenes de la universidad el bosque para el mejoramiento de iniciativas ambientales (huerta comunitaria) de adultos mayores en un sector de la mariposa, Usaquén.
3.	Proceso de participación para la identificación de aspectos clave en la implementación de núcleos de vegetación nativa del bosque altoandino en espacios verdes urbanos.
4.	 Proceso de participación comunitaria en el barrio 20 de julio para la implementación de prácticas comunitarias para abordar el cambio climático en la localidad de san Cristóbal, entre otros.
Dichos procesos de participación se desarrollan en las 20 localidades de la Ciudad y todas se encuentran en la etapa de implementación/evaluación. </t>
  </si>
  <si>
    <t>Implementar, 34, Proceso(s), de educación ambiental</t>
  </si>
  <si>
    <t>De acuerdo con la información remitida y validada se observó que a corte 30 de junio de 2025, que el avance físico de la meta fue del 50%.
Durante el segundo trimestre de 2025 se identificó la implementación de cinco (5) procesos de educación ambiental:
1.	Diplomado en restauración ecológica.
2.	Semillero de investigación-pérdida de biodiversidad.
3.	Semillero de investigación-Cambio climático.
4.	Semillero de investigación-Arte y naturaleza
5.	Fortalecimiento PRAES-Conservación de especies vegetales nativas. 
Así mismo, se evidenció el formato ARP.PR.01.F.41- Ficha de seguimiento de procesos de la estrategia de educación ambiental- en el cual se hace seguimiento a los avances y actividades ejecutadas dentro de cada uno de los procesos de educación ambiental implementados.</t>
  </si>
  <si>
    <t>Vincular, 650000, Persona(s), en acciones de educación ambienta</t>
  </si>
  <si>
    <t xml:space="preserve">De acuerdo con los soportes allegados se evidenció el formato APR.PR.01.F.11- Reporte a metas programa de educación ambiental- de los meses de Abril, mayo, y junio de 2025, en los que se registraron la participación de 79.014 ciudadanos a través de 1.356 actividades de educación ambiental:
Abril: 30.292 ciudadanos
Mayo:18.637
Junio: 30.085
En estas condiciones se constató que la meta 3 lleva un avance del 52% a corte 30 de junio de 2025, en la medida que se han vinculado 105.841 ciudadanos de 205.000 ciudadanos programados para la vigencia 2025 en acciones de educación ambiental. </t>
  </si>
  <si>
    <t>Acompañar, 800, Espacio(s), ciudadanos, comunitarios e institucionales</t>
  </si>
  <si>
    <t>De acuerdo con los soportes allegados se evidenció el formato APR.PR.05 . F.03- Reporte a metas programa de participación- de los meses de abril, mayo y junio de 2025, en los que se registró el acompañamiento a 76 espacios ciudadanos y comunitarios. 
Así las cosas, el avance físico de la meta 4 se encuentra en el 49,57 a corte 30 de junio de 2025, en la medida que se han acompañado 114 espacios ciudadanos, comunitarios e institucionales de 230 programados para la vigencia 2025.</t>
  </si>
  <si>
    <t>Implementar, 40, Agenda(s), temáticas de educación ambiental</t>
  </si>
  <si>
    <t>Se identificó la implementación y entrega de 3 documentos en los cuales se desarrollaron las agendas temáticas de los meses de abril, mayo y junio de 2025:  
Abril: Semilla memoria vida 
Mayo: Colecciones vives- La joya de la corona 
Junio: Entre jardines y huertas-Cultivando vida y conocimiento  
Así las cosas, se identificó que el avance de la meta 5 se encuentra en el 50% al cierre del segundo trimestre de 2025, toda vez que de 12 agendas temáticas a implementar en la vigencia 2025, se han implementado 6 agendas.</t>
  </si>
  <si>
    <t>Generar, 20, Producto(s), de investigación socioambiental</t>
  </si>
  <si>
    <t>De acuerdo con la información remitida y validada se observó que a corte 30 de junio de 2025, que el avance físico de la meta fue del 50%.
Este porcentaje de avance se soporta en la identificación de 3 productos de investigación socioambiental adelantados por la Subdirección Educativa y Cultural durante los meses de abril, mayo y junio de 2025.</t>
  </si>
  <si>
    <t>Realizar, 41, Reporte(s), de seguimiento a la gestión de la subdirección educativa y cultural en el cumplimiento de los compromisos adquiridos en las instancias, espacios, políticas públicas, acuerdos e instrumentos de gobernanza</t>
  </si>
  <si>
    <t>De acuerdo con la información remitida y validada se evidenciaron los reportes mensuales (abril, mayo y junio de 2025) del documento denominado “DOCUMENTO DE SEGUIMIENTO A LAS POLITICAS PÚBLICAS SUBDIRECCIÓN EDUCATIVA Y CULTURAL PROGRAMA DE EDUCACIÓN AMBIENTAL”.
Así las cosas, el avance de la meta 7 a 30 de junio de 2025 fue de 50%, en la medida de que de 12 reportes de seguimiento a la Gestión de las Subdirección Educativa y Cultural en el cumplimiento de los compromisos adquiridos en las instancias, espacios, políticas públicas acuerdos e instrumentos de gobernanza, se han realizado 6 informes de seguimiento.</t>
  </si>
  <si>
    <t>Cumplir, 100, Porciento, de la Planeación estratégica del Jardín Botánico José Celestino Mutis</t>
  </si>
  <si>
    <t>La meta 1 se ejecuta a través de 4 componentes a cargo de la Oficina Asesora de Planeación y de la revisión realizada por la OCI se evidenció para cada uno de los componentes lo siguiente:
1.	Planeación estratégica: reporte en el componente de actualización y seguimiento de los 6 proyectos de Inversión de la entidad, en el aplicativo SEGPLAN 2.0 a corte de 31 de marzo de 2025, registro del PMR con corte a 31 de marzo, 30 de abril y 31 de mayo de 2025  en el aplicativo SAP de la Secretaria Distrital de Hacienda, teniendo en cuenta el cronograma establecido por esta Entidad, generación de las Versión 6, 7, 8, 9 y 10 del PAA 2025, se realiza el respectivo cargue en SECOP 2, datos abiertos y página web de la Entidad y se realizó seguimiento a la planeación estratégica de la entidad a través de la matriz de meta 1 que contempla  actividades relacionadas con los planes institucionales, seguimiento a metas y cumplimiento de políticas públicas, entre otros.
2.	Plan de Acción Institucional: Se realizó el seguimiento mediante la matriz y el informe al Plan de Acción institucional (PAI), correspondiente al primer trimestre de la vigencia 2025.
3.	Políticas públicas: Durante este trimestre no se evidenció actividad.
4.	Instancia de coordinación: Durante el mes de abril la Entidad participó en las siguientes instancias: Reunión sectorial de seguimiento a la PP LGBTI y Directiva 005 (9/04/25), Pre-Consultivo Cabildo Muisca Suba-Bosa (10/04/25), Ruta de Trabajo Implementación CONPES 40 PP Rrom (23/04/25), Primer Consultivo Indígena (24/04/25), Sesión Pre CONPES (30/04/25).</t>
  </si>
  <si>
    <t>Mantener, 100, Porciento, del cumplimiento del plan de sostenibilidad MIPG Del Jardín Botánico José Celestino Mutis</t>
  </si>
  <si>
    <t>La meta 2 se ejecuta a través de 44 actividades a cargo de las diferentes áreas del JBB, y dentro de las evidencias reportadas y revisadas se identificaron las siguientes actividades:
-	Se presentó informe bimestral de la encuesta a satisfacción y percepción ciudadana y fue cargada en la página web.
-	Durante el mes de junio de 2025 se realizó la revisión del catálogo componentes de información vigente en la Entidad. 
-	Se realiza presentación del esquema de líneas de defensa en el marco del Comité CICI.
-	Mediante el radicado 2025JBB600025294 de fecha 22 de mayo de 2025 se efectuó el “Monitoreo y seguimiento Riesgos de SDI I Cuatrimestre", a corte 30 de abril 2025 notificando a la tercera línea de defensa sobre la gestión del riesgo.
-	Se realizó el monitoreo y seguimiento en la matriz consolidada de indicadores de gestión para los Trimestres I y II.
-	El 25 de abril se comunicó a los miembros del comité CICCI por medio del memorando 2025JBB120018304 el "Informe de Seguimiento Peticiones, Quejas, Reclamos, Sugerencias, Denuncias y Felicitaciones (PQRSDF) - 1 de octubre de 2024 al 31 de marzo de 2025".
-	Se realizó el proceso de actualización del normograma de la Entidad y se procedió a realizar la respectiva publicación en la página web. 
Es preciso mencionar que cada una de las actividades ejecutadas durante el II trimestre de 2025, se encuentran soportadas con sus respectivas evidencias.</t>
  </si>
  <si>
    <t>Ejecutar, 100, Porciento, del plan de accion de fortalecimiento de TI del Jardín Botánico José Celestino Mutis</t>
  </si>
  <si>
    <t>La meta 3 se ejecuta a través de 14 actividades a cargo del área de Sistemas, y dentro de las evidencias reportadas y revisadas se identificaron las siguientes actividades:
-	Durante el período se realizó la ejecución de las actividades con un total de 399 casos recibidos y 386 atendidos dentro de los tiempos establecidos. Para un cumplimiento de ANS del 96,74%. 
-	Durante el mes de abril se gestionó y ejecutó la administración de la infraestructura en nube y Onpremise y los servicios tecnológicos de la Entidad. 
-	Durante el mes de mayo se gestionó y ejecutó la configuración y administración una nueva herramienta de monitoreo para la Gestión de Infraestructura de TI.
-	Se realizó suscribió el contrato JBB-CTO-998-2025para la Adquisición del servicio de conectividad para la interconexión de la sede central y alternas con el Centro de Datos que soporta la Infraestructura Virtualizada del JBB.
-	Se suscribió el contrato JBB-CTO-1024-2025 para la Renovación del soporte y licenciamiento del software de seguridad perimetral para el Jardín Botánico de Bogotá.
-	Se elaboró toda la documentación previa para el proceso de contratación para la adquisición del licenciamiento de dispositivos de punto de acceso inalámbrico (acces point) que prestan el servicio de conexión wifi del Jardín Botánico de Bogotá.  
Es preciso mencionar que cada una de las actividades ejecutadas durante el II trimestre de 2025, se encuentran soportadas con sus respectivas evidencias</t>
  </si>
  <si>
    <t>Actualizar, 100, Porciento, de los procesos de almacenamiento, clasificación y análisis de la documentación física y electrónica del Jardín Botánico José Celestino Mutis</t>
  </si>
  <si>
    <t>La meta 4 se ejecuta a través de 6 actividades a cargo del área de Sistemas, y dentro de las evidencias reportadas y revisadas se identificaron las siguientes actividades:
-	Para el mes de abril se revisaron los actos administrativos, los procedimientos institucionales, las hojas de control e inventarios documentales de los periodos 2016-2022, con el objeto de tener el contexto de la gestión documental, y así poder desarrollar las mesas de trabajo con los procesos que forman parte de la TRD de la Secretaría General (tesorería, y talento humano), y de la Oficina Asesora Jurídica. Como resultado se presentan avances en el Cuadro de Control de Cambios, el Cuadro de Clasificación Documental, el diligenciamiento del formato TRD, Ficha de Valoración Documental, y la actualización de la carpeta de procedimientos con anexo de nuevos formatos suministrados por la Oficina Asesora de Planeación. 
-	Durante el mes de junio se elaboró el Instructivo para la elaboración del Índice de información Clasificada y Reservada junto con el formato correspondiente, se envió para revisión por parte del profesional de seguridad de información de la OAP. 
-	Se realizaron las transferencias documentales de los meses de abril, mayo y junio de 2025, dando cumplimiento al cronograma establecido.</t>
  </si>
  <si>
    <t xml:space="preserve">Mantener y adecuar, 1, Sede(s), del Jardín Botánico José Celestino Mutis </t>
  </si>
  <si>
    <t xml:space="preserve">Dentro de las evidencias reportadas y revisadas se identificaron las siguientes actividades:
-	En el mes de abril, se adelantó la revisión del balance de obra y del acta final correspondiente al contrato de obra No. 1002-2023. Como resultado del análisis realizado por el equipo técnico de la entidad, se identificaron algunas discrepancias que motivaron la solicitud de una reunión con el interventor. 
-	En el mes de mayo, el contratista de obra, en compañía de la interventoría, realizó una visita a las instalaciones del JBBJCM con el propósito de llevar a cabo la verificación detallada de las cantidades correspondientes al balance final del proyecto. Esta actividad fue motivada por observaciones efectuadas durante el mes de abril por parte de la entidad, las cuales evidenciaron ciertas discrepancias en los registros presentados inicialmente. A raíz de estas inconsistencias, se solicitó formalmente al contratista y a la interventoría que efectuaran una nueva revisión exhaustiva de las cantidades ejecutadas, con el fin de garantizar la precisión y veracidad de la información consignada en el balance final, y así asegurar que los datos reportados reflejen fielmente la realidad de la ejecución del contrato.
-	Durante el mes de junio el contratista de obra y de interventoría siguen realizando los ajustes correspondientes según las observaciones encontradas por la entidad 
-	En el mes de junio se dio inicio al contrato de consultoría del área de casa vieja 
-	En el mes de junio se atendieron diferentes incidencias, las cuales se publicaron por la mesa ayuda. Por otro lado, se realizaron los mantenimientos recurrentes, preventivos y correctivo. </t>
  </si>
  <si>
    <t>Fortalecer, 100, Porciento, de los procesos de comunicaciones y mercadeo del Jardín Botánico José Celestino Mutis</t>
  </si>
  <si>
    <t>La meta N° 6 se ejecuta a través de siete (7) actividades y dentro de las evidencias reportadas y revisadas se identificaron las siguientes actividades:
-	En los meses de abril, mayo y junio de 2025 se realizaron la divulgación de temas institucionales de interés a través de los diferentes canales internos de la Entidad.
-	Durante los meses de abril, mayo y junio de 2025 el equipo de comunicaciones participó y comunicó sinergias del Distrito a través del correo electrónico.
-	El equipo de comunicaciones generó durante los meses de abril, mayo y junio de 2025 quince (15) boletines de prensa, dando a conocer las siguientes actividades: Exposición de Carnívoras, Mercados Campesinos, Día Nacional del Árbol, Observatorio Astronómico, Vacaciones Científicas y Jardín de Noche, Mercados Campesinos, Estrategia de Bosques Urbanos, Huerta Urbana de Chapinero, Jardineras de la carrera Séptima y Exposición de Cactus y Suculentas Geometría Viva. 
-	Durante los meses de abril, mayo y junio de 2025 se cubrieron nueve eventos del jardín Botánico (Mercados Campesinos, Día Nacional del Árbol, Día de la Tierra, Exposición de carnívoras, Taller especies amenazadas, festival de huerta en huerta, Semana Feria Ambiental, Concurso Plato Sostenible, Video del IDT-Instituto Distrital de Turismo)
-	Durante los meses de abril, mayo y junio de 2025 se hicieron en el sitio web jbb.gov.co 252 publicaciones sobre distintos temas de la gestión institucional.
-	Durante los meses de abril, mayo y junio de 2025 se publicaron 81 boletines de monitoreo de medios de comunicación.</t>
  </si>
  <si>
    <t>3  de 5</t>
  </si>
  <si>
    <t>Nº Proyecto</t>
  </si>
  <si>
    <t>Nombre del Proyecto</t>
  </si>
  <si>
    <t>Apropiación 2025</t>
  </si>
  <si>
    <t xml:space="preserve">Compromisos Acumulados </t>
  </si>
  <si>
    <t xml:space="preserve"> Porcentaje de Ejecución Presupuestal %</t>
  </si>
  <si>
    <t xml:space="preserve">Giros Acumulados </t>
  </si>
  <si>
    <t>% Ej.Giro</t>
  </si>
  <si>
    <t xml:space="preserve">Compromisos Acumulados a </t>
  </si>
  <si>
    <t xml:space="preserve"> Porcentaje de Ejecución  Presupuestal %</t>
  </si>
  <si>
    <t>Corte 31 de Marzo 2025</t>
  </si>
  <si>
    <t>Corte 30 de Junio 2025</t>
  </si>
  <si>
    <t>Corte 30 de septiembre 2025</t>
  </si>
  <si>
    <t>Corte 31 de Diciembre 2025</t>
  </si>
  <si>
    <t xml:space="preserve">En lo referente a la gestión presupuestal, se registró un compromiso del 59.67% del presupuesto asignado para la vigencia, ubicando la gestión en un nivel de cumplimiento "Medio Bajo", conforme a la escala de medición establecida por la SDP.
Si bien este compromiso corresponde al corte del 30 de junio de 2025 y aún queda tiempo para la ejecución de los recursos, esta Oficina recomienda dar celeridad a los procesos de contratación necesarios para el cumplimiento de las metas, fortaleciendo estos procesos y garantizando la oportuna suscripción de los contratos en concordancia con la programación presupuestal, dado que un bajo nivel de compromiso podría afectar la disponibilidad de recursos en las próximas vigencias.
Se alcanzó un giro presupuestal acumulado del 16.73% respecto al valor asignado. Si bien los contratos se encuentran en ejecución, es importante que el proceso implemente medidas de control que permitan realizar el giro oportunamente, evitando así la constitución de reservas presupuestales.
</t>
  </si>
  <si>
    <t>Investigación para la conservación de los ecosistemas y la flora de Bogotá DC</t>
  </si>
  <si>
    <t xml:space="preserve">En lo referente a la gestión presupuestal, se registró un compromiso del 86.35% del presupuesto asignado para la vigencia, ubicando la gestión en un nivel de cumplimiento "Medio Alto", conforme a la escala de medición establecida por la SDP.
Se alcanzó un giro presupuestal acumulado del 27.25% respecto al valor asignado. Si los contratos se encuentran en ejecución, es importante que el proceso implemente medidas de control que permitan realizar el giro oportunamente, evitando así la constitución de reservas presupuestales.
En lo que respecta al compromiso presupuestal, la meta 6 presenta el mayor nivel de compromiso frente a los recursos asignados, con un 96%, seguida por la meta 4, con un 92.7%. </t>
  </si>
  <si>
    <t>En lo referente a la gestión presupuestal general, se registró un compromiso del 83,91% del presupuesto asignado para la vigencia, lo que ubica la gestión en un nivel de cumplimiento “Medio Alto”, de acuerdo con la escala de medición definida por la Secretaría Distrital de Planeación (SDP).
Por su parte, el giro presupuestal acumulado alcanzó un 21,88% frente al valor programado. Si bien se precisa que los contratos se encuentran actualmente en fase de ejecución, resulta indispensable mantener y fortalecer las medidas de control que permitan agilizar el proceso de giro, evitando así la constitución de reservas presupuestales al cierre de la vigencia.</t>
  </si>
  <si>
    <t>En lo referente a la gestión presupuestal general, se registró un compromiso del 78.18% del presupuesto asignado para la vigencia, ubicando la gestión en un nivel de cumplimiento "Medio Bajo", conforme a la escala de medición establecida por la SDP.
Se alcanzó un giro presupuestal acumulado del 31.25% respecto al valor asignado. Si bien los contratos se encuentran en ejecución en el trimestre objeto de seguimiento, es importante que el proceso continue aplicando medidas de control que permitan realizar el giro oportunamente, evitando así la constitución de reservas presupuestales.</t>
  </si>
  <si>
    <t xml:space="preserve">Consolidación de acciones y procesos de educación ambiental y de participación para la comprensión de la conservación, el uso sostenible de la biodiversidad y los retos del cambio climático en Bogotá
</t>
  </si>
  <si>
    <t>El proyecto de inversión 8096 a 30 de junio de 2025, registró una ejecución presupuestal eficiente, con un presupuesto asignado de $5.644.342.000, un presupuesto comprometido por $4.645.141.733 (82,3%), una ejecución de giros del 34,12% respecto al presupuesto comprometido ($1.584.733.036) y del 28,08% respecto al presupuesto asignado, cifras que son coherentes en todas las fuentes de consulta.</t>
  </si>
  <si>
    <t>El proyecto de inversión 8100 a 30 de junio de 2025, registró una ejecución presupuestal eficiente, con un presupuesto asignado de $17.311.511.000, un presupuesto comprometido por $11.869.966.129 (68,57%), una ejecución de giros del 32,85% respecto al presupuesto comprometido ($3.899.451.800) y del 22,53% respecto al presupuesto asignado, cifras que son coherentes en todas las fuentes de consulta.</t>
  </si>
  <si>
    <r>
      <t>000000000000000000218</t>
    </r>
    <r>
      <rPr>
        <sz val="11"/>
        <color theme="0"/>
        <rFont val="Arial"/>
        <family val="2"/>
      </rPr>
      <t>-</t>
    </r>
  </si>
  <si>
    <t>0218 - Programa Funcionamiento - JARDÍN BOTÁNICO</t>
  </si>
  <si>
    <t>Tomando como referente la información reportada en el Informe de Ejecución del Presupuesto de Gastos e Inversiones a 30 de junio de 2025, se comprometió el 33,9%  ($4.276.654.284) del total del presupuesto asignado para gastos de funcionamiento ($12.622.884.000),  de igual forma se realizaron giros del 96,9% ($4.143.057.643) respecto al presupuesto comprometido, cifras que son coherentes en las diferentes fuentes de consulta.</t>
  </si>
  <si>
    <t>TOTAL INVERSION</t>
  </si>
  <si>
    <t>FUNCIONAMIENTO</t>
  </si>
  <si>
    <t>TOTAL ENTIDAD</t>
  </si>
  <si>
    <t>4  de 5</t>
  </si>
  <si>
    <t>Código</t>
  </si>
  <si>
    <t>Nombre</t>
  </si>
  <si>
    <t>Estado</t>
  </si>
  <si>
    <t>Objetivo indicador</t>
  </si>
  <si>
    <t>Dependencia</t>
  </si>
  <si>
    <t>Proceso</t>
  </si>
  <si>
    <t>Objetivo proceso</t>
  </si>
  <si>
    <t>Responsable</t>
  </si>
  <si>
    <t>Tipo indicador</t>
  </si>
  <si>
    <t>Tendencia</t>
  </si>
  <si>
    <t>Periodicidad</t>
  </si>
  <si>
    <t>Fuente información</t>
  </si>
  <si>
    <t>Línea base</t>
  </si>
  <si>
    <t>Unidad de medida</t>
  </si>
  <si>
    <t>Fecha creación</t>
  </si>
  <si>
    <t>Fórmula</t>
  </si>
  <si>
    <t>Ene</t>
  </si>
  <si>
    <t>Seguimiento</t>
  </si>
  <si>
    <t>Seguimiento OAP</t>
  </si>
  <si>
    <t>Feb</t>
  </si>
  <si>
    <t>Mar</t>
  </si>
  <si>
    <t>Abr</t>
  </si>
  <si>
    <t>May</t>
  </si>
  <si>
    <t>Jun</t>
  </si>
  <si>
    <t>Jul</t>
  </si>
  <si>
    <t>Ago</t>
  </si>
  <si>
    <t>Sep</t>
  </si>
  <si>
    <t>Oct</t>
  </si>
  <si>
    <t>Nov</t>
  </si>
  <si>
    <t>Dic</t>
  </si>
  <si>
    <t>Ejecución Acumulada (Si aplica)</t>
  </si>
  <si>
    <t>APL-02</t>
  </si>
  <si>
    <t>Número de árboles jovenes mantenidos en espacio urbano de la ciudad de Bogotá</t>
  </si>
  <si>
    <t>Activo</t>
  </si>
  <si>
    <t>Medir la cantidad de arboles jovenes mantenidos con actividades básicas como riego, poda, fertilización tutorado entre otras así como arboles jovenes en reposición para garantizar el establecimiento en espacio urbano de la ciudad de Bogotá.</t>
  </si>
  <si>
    <t>Subdirección Técnica y Operativa</t>
  </si>
  <si>
    <t>Aplicación del Conocimiento</t>
  </si>
  <si>
    <t>Aplicar conocimiento para contribuir en la conservación de la flora del Distrito Capital, a la sostenibilidad ambiental de su territorio y al aprovechamiento de su patrimonio genético a través de actividades de producción de material vegetal, enriquecimiento y mantenimiento de colecciones, arborización y agricultura urbana.</t>
  </si>
  <si>
    <t>German Dario Alvarez Lucero / Subdirector Técnico Operativo</t>
  </si>
  <si>
    <t>Eficacia</t>
  </si>
  <si>
    <t>Creciente</t>
  </si>
  <si>
    <t>Mensual</t>
  </si>
  <si>
    <t>•Bases de datos de actividades de mantenimiento a arbolado joven y reposición descargados del Sistema de Información para la gestión del arbolado urbano- SIGAU.</t>
  </si>
  <si>
    <t>Número</t>
  </si>
  <si>
    <t>(Número de arboles jovenes mantenidos + Número de arboles en reposición /Número de árboles jovenes programados a mantener) *100</t>
  </si>
  <si>
    <t>con corte al mes de enero se reporta un cumplimiento a la meta propuesta con el mantenimiento de 10131 arboles jóvenes mantenidos correspondientes a 291 replantes y 9840 arboles jóvenes mantenidos con actividades de mantenimiento básico dando cumplimiento a las actividades programadas para el mes</t>
  </si>
  <si>
    <t>La Oficina Asesora de Planeación verifica y aprueba soporte, reporte y el análisis del indicador. Se sugiere incluir el rango de gestión en el que se ubicó el indicador, conforme al resultado obtenido</t>
  </si>
  <si>
    <t>en el mes de Febrero se realizó el mantenimiento de 2035 arboles jóvenes distribuidos de la siguiente manera:29 replantes y 2.006 arboles jovenes mantenidos con actividades básicas de riego, poda, fertilización, Re tutorado entre otras, necesarios para su establecimiento</t>
  </si>
  <si>
    <t>La Oficina Asesora de Planeación verifica soporte, reporte y el análisis del indicador. 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t>
  </si>
  <si>
    <t>Para el mes de marzo la subdirección Técnica Operativa realizó el mantenimiento de 7916 arboles jóvenes en la ciudad de Bogotá distribuidos de la siguiente manera: 131 arboles en reposición y 7785 arboles jóvenes mantenidas con actividades de mantenimiento básico como riego, poda, fertilización, tutorado, dando cumplimiento a las actividades propuestas para el presente mes.</t>
  </si>
  <si>
    <t>La Oficina Asesora de Planeación verifica soporte y coincide con el reporte y el análisis del indicador. 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 así como su rango de gestión y el porcentaje de cumplimiento.</t>
  </si>
  <si>
    <t>En el mes de abril, la subdirección técnica operativa realizó el mantenimiento a 5403 arboles jóvenes mediante el desarrollo de actividades básicas de mantenimiento al arbolado joven a 5.266 arboles y actividades de reposición a 137 arboles dando cumplimiento a la programación para el mes objeto de reporte.</t>
  </si>
  <si>
    <t>La Oficina Asesora de Planeación verifica soporte, reporte y el análisis del indicador. 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 así como su rango de gestión y el porcentaje de cumplimiento.</t>
  </si>
  <si>
    <t>en el mes de Mayo se realizó el mantenimiento de 8564 arboles jóvenes mediante la reposición de 188 arboles secos y el mantenimiento básico de 8376 arboles con actividades de riego, poda, fertilización, plateo y demás requeridas para su establecimiento en la ciudad de Bogotá.</t>
  </si>
  <si>
    <t>En el mes de junio la Subdirección Técnica Operativa realizó el mantenimiento a 12.145 arboles jóvenes en la ciudad de Bogotá mediante la reposición de 483 arboles y el mantenimiento básico con actividades de riego, fertilización, replante, tutorado a 11662 arboles en las diferentes localidades de la ciudad, dando cumplimiento a las metas propuestas para el presente mes con un rango de satisfacción sobresaliente con el 100% de ejecución</t>
  </si>
  <si>
    <t>La Oficina Asesora de Planeación verifica y aprueba soporte, reporte y el análisis del indicador. Se recibe el indicador de forma extemporánea.</t>
  </si>
  <si>
    <t>Para el mes de julio la subdirección Técnica Operativa realizó el mantenimiento de 6187 arboles jóvenes en la ciudad de Bogotá a través de la siguiente gestión: Reposición de 1164 arboles y mantenimiento básico de 5023 arboles con actividades de riego, poda, fertilización replantes, Re tutorado, plateo entre otras actividades necesarias para el establecimiento del arbolado en la ciudad, se informa que el comportamiento del indicador es sobresaliente con un avance del mes del 100% de lo programado y ejecutado</t>
  </si>
  <si>
    <t>La Oficina Asesora de Planeación verifica y aprueba soporte, reporte y el análisis del indicador.</t>
  </si>
  <si>
    <t>para el mes de agosto la Subdirección Técnica Operativa realizó el mantenimiento de 9597 arboles jóvenes distribuidos por gestión de la siguiente manera: 617 arboles replantados y 8.980 árboles jóvenes mantenidos mediante actividades de riego, poda, fertilización, plateo, se evidencia un cumplimiento de las actividades programadas y ejecutadas para el presente mes</t>
  </si>
  <si>
    <t>La Oficina Asesora de Planeación verifica y aprueba soporte, reporte y el análisis del indicador</t>
  </si>
  <si>
    <t>Con corte a 30 de septiembre, la Oficina de Arborización urbana, realizó el mantenimiento de 12.287 arboles jóvenes a partir de la siguiente gestión: reposición de 1.164 árboles y el mantenimiento básico de 11.123 árboles jóvenes con actividades de riego, fertilización, poda, replante, tutorado, Re tutorado entre otras, se informa que a la fecha el indicador se mantiene en cumplimiento de las actividades programadas y ejecutadas</t>
  </si>
  <si>
    <t>La Oficina Asesora de Planeación verifica y aprueba soporte, reporte y el análisis del indicador. Se recomienda incluir el porcentaje de cumplimiento y el rango de gestión en el que se ubicó el indicador, conforme al resultado obtenido</t>
  </si>
  <si>
    <t>Para el mes de octubre se realizó el mantenimiento de 66134 arboles jóvenes a través de las actividades de reposición de 233 arboles, y mantenimiento básico al arbolado joven a 65901 arboles con actividades de riego, poda, fertilización, plateo, entre otras actividades que completan la gestión al 100% del mantenimiento al arbolado en la ciudad</t>
  </si>
  <si>
    <t>La Oficina Asesora de Planeación verifica soporte, el cual coincide con el reporte y el análisis del indicador. Se sugiere que dentro del análisis de los resultados de los indicadores conforme al procedimiento DYP.PR.04 Gestión de Indicadores, se incluya “(i) comportamiento frente a la meta esperada en el periodo de análisis, (ii) su tendencia o comportamiento frente al periodo anterior y (iii) los aspectos que favorecieron o impidieron el cumplimiento de la meta” así como su rango de gestión.</t>
  </si>
  <si>
    <t>Para el mes de Noviembre, la Subdirección Técnica Operativa realizó el mantenimiento a 14.499 arboles jóvenes a partir de la siguiente gestión: Reposición de 123 arboles y el mantenimiento de 14.376 arboles jóvenes con actividades de riego, poda, fertilización, plateo, entre otras necesarias para su establecimiento en espacio público, a la fecha se ha mantenido un comportamiento del indicador del 100% de los programado y ejecutado</t>
  </si>
  <si>
    <t>En el mes de diciembre, el Jardín Botánico José Celestino Mutis realizó el mantenimiento de 3297 arboles jóvenes mediante la reposición de 89 individuos y el desarrollo de actividades de mantenimiento de 3208 arboles jóvenes con actividades de riego, poda, fertilización, retutorado entre otras para garantizar su establecimiento y perdurabilidad, se informa que a la fecha se ha dado cumplimiento al 100% de las actividades propuestas</t>
  </si>
  <si>
    <t>No aplica</t>
  </si>
  <si>
    <t>Se evidencia el soporte documental de los reportes realizados en el I semestre 2025, los cuales son concordantes con los datos registrados en el Portal MIPG. El indicador tuvo un rango de cumplimiento "Sobresaliente"</t>
  </si>
  <si>
    <t>APL-03</t>
  </si>
  <si>
    <t>Número de árboles adultos mantenidos en condiciones adecuadas para su desarrollo</t>
  </si>
  <si>
    <t>Medir la cantidad de arboles adultos mantenidos con actividades especializadas para el manejo integrado de plagas y enfermedades para garantizar su control fitosanitario y el establecimiento en espacio urbano de la ciudad de Bogotá.</t>
  </si>
  <si>
    <t>•Bases de datos de actividades de manejo integrado de plagas y enfermedades, descargados del Sistema de Información para la gestión del arbolado urbano- SIGAU.</t>
  </si>
  <si>
    <t>(Total del número de arboles adultos mantenidos /Número de árboles adultos programados a mantener) *100</t>
  </si>
  <si>
    <t>Para el mes de enero, se realizó el reporte de 593 arboles adultos mantenidos con actividades de manejo integrado de plagas y enfermedades para el control del riesgo de caida y daño de los mismos dando cumplimiento a la programación del 100% de la meta propuesta</t>
  </si>
  <si>
    <t>en el mes de febrero se realizó el mantenimiento de 6992 arboles adultos mediante actividades de manejo integral de plagas y enfermedades para el control del riego de caída de arboles, se presenta un avance del 100% de las actividades programadas para el mes</t>
  </si>
  <si>
    <t>Para el mes de Marzo la subdirección Técnica Operativa a través del equipo de coberturas vegetales realizó el mantenimiento de 28260 arboles con actividades de manejo integrado de plagas y enfermedades para el control fitosanitario del arbolado adulto en la ciudad de Bogotá, dando cumplimiento a la meta programada para la vigencia</t>
  </si>
  <si>
    <t>En el mes de abril se desarrollaron actividades de mantenimiento al arbolado adulto con 30.348 arboles adultos mantenidos con actividades de manejo fitosanitario para el control de plagas y enfermedades</t>
  </si>
  <si>
    <t>En el mes de Mayo se realizó el mantenimiento de 16523 arboles adultos con actividades para el manejo integrado de plagas y enfermedades, se mantiene un 100% de lo programado y ejecutado en el indicador</t>
  </si>
  <si>
    <t>La Oficina Asesora de Planeación verifica soporte y coincide con el reporte y el análisis del indicador. Se sugiere que dentro del análisis de los resultados del indicador se incluya su rango de gestión</t>
  </si>
  <si>
    <t>En el mes de junio la Subdirección Técnica Operativa realizó el mantenimiento a 57354 arboles adultos en las diferentes localidades de Bogotá a partir de tratamientos especializados para el manejo integrado de plagas y enfermedades con el fin de propender su cuidado y prevenir el riesgo de caída, se informa que a la fecha el comportamiento del indicador es favorable y se ha ejecutado en un 100% teniendo un rango de gestión sobresaliente del 100</t>
  </si>
  <si>
    <t>En el mes de julio la subdirección técnica Operativa realizó el mantenimiento de 58637 arboles adultos mediante el desarrollo de tratamientos especializados para el control de plagas y enfermedades en espacio público con el fin de garantizar la preservación y buen estado físico y sanitario del arbolado adulto en al ciudad, se evidencia un comportamiento del indicador del 100%</t>
  </si>
  <si>
    <t>en el mes de agosto se realizó el manejo integrado de plagas y enfermedades a 45418 arboles adultos que requirieron manejo por alguna enfermedad se informa que a la fecha se ha dado cumplimiento al indicador propuesto</t>
  </si>
  <si>
    <t>Para el mes de septiembre se realizó el mantenimiento de 33.019 arboles adultos a través de actividades de manejo integrado de plagas y enfermedades en la ciudad de Bogotá, se da cumplimiento a la meta propuesta para el presente mes</t>
  </si>
  <si>
    <t>Durante el mes de octubre se realizó el mantenimiento a 20970 arboles adultos a través de actividades MIPE para el control fitosanitario, es importante precisar que el indicador presenta un avance del 100% de lo programado y ejecutado</t>
  </si>
  <si>
    <t>La Oficina Asesora de Planeación verifica soporte, el cual coincide con el reporte y el análisis del indicador. Se sugiere que dentro del análisis de los resultados de los indicadores conforme al procedimiento DYP.PR.04 Gestión de Indicadores, se incluya “(i) comportamiento frente a la meta esperada en el periodo de análisis, (ii) su tendencia o comportamiento frente al periodo anterior y (iii) los aspectos que favorecieron o impidieron el cumplimiento de la meta” así como su rango de gestión</t>
  </si>
  <si>
    <t>En el mes de Noviembre se realizó el mantenimiento a 4.505 arboles adultos mediante el desarrollo de actividades de manejo integrado de plagas y enfermedades para garantizar la sanidad de los individuos vegetales, a la fecha se ha tenido un comportamiento del 100% de lo ejecutado</t>
  </si>
  <si>
    <t>En el mes de diciembre la Subdirección Técnica Operativa a través de la Oficina de arborización urbana realizó el mantenimiento a 612 arboles adultos mediante la ejecución de tratamientos fitosanitarios para el control de plagas y enfermedades, dando cumplimiento a la meta propuesta en la vigencia correspondiente al 100% de lo programado</t>
  </si>
  <si>
    <t>APR-01</t>
  </si>
  <si>
    <t>Número de Actividades de Educación Ambiental y Participación</t>
  </si>
  <si>
    <t>Evidenciar el número de Actividades realizadas por Educación Ambiental y Participación respecto a lo programado</t>
  </si>
  <si>
    <t>Apropiación del Conocimiento</t>
  </si>
  <si>
    <t>Implementar acciones y procesos de educación ambiental y de participación con la ciudadanía en el Jardín Botánico y en los territorios que contribuyan a la comprensión de la conservación, el uso sostenible de la biodiversidad y al abordaje de los retos generados por el cambio climático</t>
  </si>
  <si>
    <t>Vivian Nataly Valero Martínez / Contratista</t>
  </si>
  <si>
    <t>•APR.PR.01.F.11   Reporte de Metas Educación Ambiental •APR.PR.05.F.03   Reporte a Metas Programa de Participación</t>
  </si>
  <si>
    <t>(Número de Actividades de Educación Ambiental y Participación efectivamente realizadas / Número de Actividades de Educación Ambiental y Participación proyectadas a realizar) X 100</t>
  </si>
  <si>
    <t>Para el mes de Enero se proyectaron realizar 133 actividades y se realizaron un total de 133 actividades que corresponde al 100% y un rango de calificación de sobresaliente de la siguiente manera: Participación: Se realizó (1) actividad tipo recorrido para revisar el estado de las huertas Amar, Sembrando Amor (La Favorita), Fortaleza 1 y 2, Casa LGBTI, ECO Sabana y Fundación Juvenil Bosconia, que conforman el Distrito huertero, como conjunto de espacios con importancia social y ambiental que han sido trabajados en este sector de la ciudad. El recorrido permitió verificar el estado de los espacios, retomar el diálogo con actores aliados y proyectar procesos y acciones de intervención. Educación Ambiental: En el mes de enero se implementaron 132 actividades de educación ambiental donde participaron personas de diferentes grupos poblacionales. De las 132 actividades realizadas fueron experiencias ambientales programadas, experiencias ambientales no programadas, practicas verdes, tejiendo la palabra, un curso botánica para no botánicos entre otras.</t>
  </si>
  <si>
    <t>Para el mes de febrero se proyectaron realizar 200 actividades y se realizaron un total de 198 actividades que corresponde al 99% y un rango de calificación de sobresaliente de la siguiente manera: Participación: Se realizaron 15 actividades y acciones para fortalecer espacios ciudadanos, comunitarios y de gestión ambiental en diversas localidades. En ese contexto se desarrollaron acciones de identificación y apropiación de coberturas vegetales, específicamente jardineras, huertas urbanas, bosques urbanos y corredores ambientales tales como rio Tunjuelo. Es de resaltar que durante las acciones ambientales, se abordó grupos poblacionales de Juntas de Acción Comunal, comunidades de mesas ambientales, comunidad de universidades y empresas, entre otros. Educación Ambiental: En el mes de febrero se implementaron 183 actividades de educación ambiental donde participaron personas de diferentes grupos poblacionales. Se realizó la segunda versión del curso de Botánica para no Botánicos en el museo MAMU, se realizaron diferentes espacios de tejido de palabra en la maloca y experiencias ambientales programadas y no programadas con diferentes insitutuciones Educativas como Jardines colegios Privados y públicos, Universidades, fundaciones, entre otros.</t>
  </si>
  <si>
    <t>Para el mes de Marzo se proyectaron realizar 462 actividades y se realizaron un total de 462 actividades que corresponde al 100% y un rango de calificación de sobresaliente de la siguiente manera: Participación: Se realizaron 22 actividades y acciones para fortalecer espacios ciudadanos, comunitarios y de gestión ambiental en diversas localidades. Durante el periodo se logró el fortalecimiento de espacios en las localidades de Chapinero, Santa fe, Engativá, Suba, Teusaquillo, Los Mártires, Antonio Nariño, Ciudad Bolívar y Rafael Uribe, en los que se acompañaron comunidades en torno a parques, bosques urbanos, Juntas de Acción Comunal, Humedales y cuerpos de agua, entre otros, promoviendo la apropiación de herramientas prácticas para el abordaje de los retos del cambio climático. Durante el mes se conmemoraron el día del agua y el día de los bosques, donde se generaron espacios de coordinación y articulación con las áreas del Jardín Botánico y con la comunidad para fortalecer la apropiación de los entornos naturales y el cuidado ambiental con grupos de toda la ciudad. Educación Ambiental: En el mes de marzo se implementaron 440 actividades de educación ambiental donde participaron personas de diferentes grupos poblacionales en experiencias ambientales programadas con diferentes instituciones de educación superior, media, inicial y básica, se realizaron recorridos familiares en donde los visitantes tuvieron la oportunidad de conocer otros espacios del Jardín a través de actividades pedagógicas que además permitieron el cuidado de las colecciones vivas, interpretación ambiental en los diferentes ecosistemas del Tropicario, en espacios externos al Jardín como el sendero San Francisco Vicachá, espacios en territorio, entre otras, que versaron sobre temáticas como la biodiversidad, la conservación, las problemáticas ambientales y estrategias para poder mejorar nuestra relación con la naturaleza, desde el diálogo de saberes entre otras acciones.</t>
  </si>
  <si>
    <t>Para el mes de Abril se proyectaron realizar 450 actividades y se realizaron un total de 445 actividades que corresponde al 98.89% y un rango de calificación de sobresaliente de la siguiente manera: Participación: Se acompañaron 30 espacios ciudadanos, comunitarios e institucionales, mediante actividades de fortalecimiento de la participación y la apropiación territorial, orientadas al abordaje de los retos del cambio climático, la contaminación y la pérdida de biodiversidad. Los espacios acompañados se encuentran en las localidades de Chapinero, Santa fe, San Cristóbal, Usme, Bosa, Kennedy, Fontibón, Engativá, Teusaquillo, Mártires, Candelaria y Ciudad Bolívar, los cuales permitieron llegar a conjuntos residenciales, colegios, huertas, Fundación CARPEDIEM, Feria Ambiental Universidad Distrital Sede Ingeniería, entre otros espacios acompañados. Educación Ambiental: Durante el mes de Abril se realizaron un total de 415 actividades en experiencias ambientales familiares, programadas con diferentes instituciones de carácter público y privado, atención completa en el Tropicario Distrital, Exposición de plantas carnívoras, y atención en espacios externos a la entidad como hogares infantiles, colegios, Camino Ancestral San Francisco Vicachá entre otros espacios ambientales de la ciudad, adicionalmente participamos de la carrera verde y acompañamiento a ferias en la Universidad Distrital, entre otros espacios que garantizan la atención de diferentes tipos de públicos y grupos poblacionales.</t>
  </si>
  <si>
    <t>Para el mes de Mayo se proyectaron realizar 452 actividades y se realizaron un total de 452 actividades que corresponde al 100% y un rango de calificación de sobresaliente de la siguiente manera: Participación: En el periodo se adelantaron 22 actividades en las localidades de Kennedy, Bosa, Candelaria, Barrios Unidos, Usaquén, San Cristóbal y Fontibón, además de acompañamientos a instituciones públicas llevando temáticas de sensibilización y fortalecimiento de capacidades para comprender la importancia de la biodiversidad y los efectos del cambio climático entre otros. Dentro de las actividades se atendieron colegios, Juntas de Acción Comunal grupos y colectivos ambientales, entre otros espacios, se aportó a las fechas del calendario ambiental como escenarios de sensibilización y se atendieron invitaciones como el aniversario de la localidad de Engativá. Educación Ambiental: Durante el mes de mayo se realizaron 430 actividades, dentro de las que se destacan, visitas a instituciones educativas u otros espacios en territorio, experiencias ambientales por las colecciones vivas del Jardín, incluyendo la estrategia especifica del Tropicario y la atención en la maloca intercultural, recorridos por el camino ancestral San Francisco Vicachá, practicas verdes, tejiendo la palabra, y otras actividades orientadas el reconocimiento reflexión sobre la perdida de la biodiversidad, las problemáticas ambientales incluyendo los retos del cambio climático y la reconexión con la naturaleza, entre otros espacios que garantizan la atención de diferentes tipos de públicos y grupos poblacionales.</t>
  </si>
  <si>
    <t>La Oficina Asesora de Planeación verifica soporte y coincide con el reporte y el análisis del indicador</t>
  </si>
  <si>
    <t>Para el mes de junio se proyectaron realizar 535 actividades y se realizaron un total de 535 actividades que corresponde al 100% y un rango de calificación de sobresaliente de la siguiente manera: Participación: En el periodo se adelantaron 24 actividades en diferentes localidades de la ciudad, fortaleciendo Juntas de Acción Comunal, Instituciones Educativas, espacios barriales, ciudadanos y comunitarios, ferias y otros escenarios, mediante recorridos, jornadas, talleres y actividades orientadas al reconocimiento, sensibilización y valoración de la biodiversidad en los entornos locales. Por medio de las actividades se atendieron territorios priorizados como la Zona Urbana por un Mejor Aire del entorno de la localidad de Bosa, en el sector del Cementerio del Apogeo, la zona de influencia de las localidades de Bosa y Kennedy en el territorio sur occidental de la ciudad y otros espacios en zonas rurales de Ciudad Bolívar y Sumapaz, así como en las localidades de San Cristóbal y Candelaria en los Cerros Orientales y Barrios Unidos, Engativá y Fontibón. Educación Ambiental: Durante el mes de junio se realizaron 511 actividades implementadas en la estrategia de atención en el Tropicario Distrital, la maloca, las colecciones vivas y la primera exposición de cactus y suculentas. Además, se implementaron diversas acciones en territorio como tomas pedagógicas a instituciones educativas, experiencias ambientales en el camino San Francisco Vicachá y en otros espacios de la ciudad.</t>
  </si>
  <si>
    <t>Para el mes de julio se proyectaron realizar 567 actividades y se realizaron un total de 567 que corresponde al 100% y un rango de calificación de sobresaliente de la siguiente manera: Participación: Se adelantaron 22 actividades de fortalecimiento a espacios ciudadanos, comunitarios e institucionales en las localidades de la ciudad, mediante la implementación de actividades, metodologías y herramientas con enfoque biocultural, con el fin de dinamizar y aportar a la generación de herramientas que, atendiendo a los acumulados y características de los grupos acompañados permitieran la comprensión de las problemáticas ambientales enmarcadas en la triple crisis ambiental, y la apropiación de las localidades y territorios de la ciudad desde un enfoque ambiental, colectivo y territorial. Las actividades se adelantaron en huertas urbanas, juntas, con PROCEDAS y con distintos grupos ciudadanos, interesados en la apropiación de herramientas que desde el reconocimiento y la sensibilización aporten al cuidado de sus territorios. Educación Ambiental: Durante el mes de julio se realizaron 545 actividades de educación ambiental, las cuales incluyen las experiencias ambientales en las colecciones vivas del jardín botánico así como las acciones desarrolladas en el territorio por el equipo de educadores ambientales como lo son las visitas de toma en colegios y las experiencias ambientales realizadas en el sendero San Franciasco Vicachá.</t>
  </si>
  <si>
    <t>Para el mes de agosto se proyectaron realizar 437 actividades y se realizaron un total de 437 que corresponde al 100% y un rango de calificación de sobresaliente de la siguiente manera: Participación: Durante el mes de agosto se adelantaron 22 actividades en las localidades de la ciudad, vinculando a grupos como niños y niñas, tanto escolarizados como vinculados a grupos juveniles, que pudieron fortalecer su conocimiento sobre la biodiversidad y las distintas características y condiciones ambientales de los territorios. Igualmente se fortalecieron Juntas de Acción Comunal, empresas interesadas en la gestión ambiental, comunidades locales y otros grupos interesados, desde el desarrollo de acciones que recogiendo herramientas pedagógicas, artísticas y culturales aportan a la generación de capacidades en los participantes para el cuidado y fortalecimiento de sus territorios. Se destacan las actividades con comunidades, colegios y actores ciudadanos del sector ZUMA Bosa Apogeo, atendiendo a la priorización requerida por la administración distrital, para atender las condiciones ambientales de este sector del sur de la ciudad. Educación Ambiental: Durante el mes de agosto se realizaron 415 actividades de educación ambiental, estas acciones incluyen las experiencias ambientales realizadas al interior de las colecciones vivas del Jardín Botánico y en el sendero San Francisco Vicachá, así como también las acciones desarrolladas en territorio como tomas de colegios. Aquí también se incluyen las acciones de tejiendo la palabra realizadas en la Maloca y el esquema de atención de tropicario para los fines de semana, así como las actividades en el marco de la IV exposición de Bonsai.</t>
  </si>
  <si>
    <t>Para el mes de septiembre se proyectaron realizar 292 actividades y se realizaron un total de 292 que corresponde al 100% y un rango de calificación de sobresaliente de la siguiente manera: Participación: Durante el mes de septiembre se atendieron y fortalecieron 22 espacios ciudadanos, comunitarios y/o institucionales mediante acciones de apropiación de la biodiversidad, fortalecimiento de capacidades y reconocimiento de los entornos ambientales de los grupos. En este ejercicio se dió respuesta a los requerimientos de la ciudadanía en las localidades y se generaron articulaciones que pueden proyectarse como procesos para la siguiente vigencia. Con estos acompañamientos se atendieron Procesos Ciudadanos de Educación Ambiental, grupos institucionales, Juntas y otros espacios ciudadanos, desde un enfoque orientado a sus particularidades ambientales y territoriales. Educación Ambiental: Durante el mes de septiembre, el equipo de educadores realizó 270 acciones de educación ambiental. Las acciones realizadas incluyen las experiencias ambientales y prácticas verdes implementadas en las colecciones vivas del Jardín Botánico, el sendero San Francisco Vicachá y las diferentes acciones en colegios adelantadas durante el mes, así como la atención en diferentes localidades. Adicionalmente, el reporte se nutre de la atención durante la exposición de orquídeas desde los diferentes recorridos y atención en carpas de exposición.</t>
  </si>
  <si>
    <t>Para el mes de octubre se proyectaron realizar 331 actividades y se realizaron un total de 331 que corresponde al 100% y un rango de calificación de sobresaliente de la siguiente manera: Participación: Durante el mes de octubre se fortalecieron 22 espacios ciudadanos, comunitarios e institucionales, de acuerdo con lo proyectado para el periodo. En estos espacios se desarrollaron las actividades programadas con énfasis en sensibilización, apropiación, reconocimiento y uso sostenible de la biodiversidad, vinculando a instituciones educativas, juntas de acción comunal, empresas y entidades públicas. En las actividades se identificó un interés significativo por las metodologías. De esta manera se fortaleció a las comunidades para adquirir conocimientos y herramientas que les permitan abordar los retos del cambio climático, mediante las acciones de apropiación de sus territorios desde el cuidado ambiental. Educación Ambiental: Durante el mes de octubre se realizaron un total de 309 acciones de educación ambiental por parte del equipo de educadores de la Subdirección Educativa y Cultural. Estas acciones incluyen las experiencias ambientales realizadas mediante recorridos guiados por las colecciones vivas, con grupos programados y público itinerante que visita espontáneamente el jardín, así como también las experiencias ambientales realizadas en el sendero San francisco Vicachá igualmente, se incluyen prácticas verdes, charlas en la Maloca y finalmente, la estrategia de Micelio que impacta con las acciones educativas a las instituciones en el territorio, logrando sectorizar el impacto en respuesta a la vinculación de personas de las diferentes localidades del distrito.</t>
  </si>
  <si>
    <t>Para el mes de noviembre se proyectaron realizar 573 actividades y se realizaron un total de 573 que corresponde al 100% y un rango de calificación de sobresaliente de la siguiente manera: Participación: Durante el mes de noviembre se fortalecieron 22 espacios ciudadanos, comunitarios e institucionales. En estos espacios se desarrollaron las actividades programadas con énfasis en sensibilización, apropiación, reconocimiento y uso sostenible de la biodiversidad, vinculando a instituciones educativas, ferias institucionales, juntas de acción comunal, empresas y entidades públicas. En las actividades se identificó un interés significativo por las metodologías implementadas que permitieron integrar a estos grupos a dinámicas de cuidado ambiental en la ciudad, siendo estos aspectos por destacar y mostrando un resultado favorable en la implementación de la estrategia de participación en territorio. Educación Ambiental: Durante el mes de noviembre se realizaron un total de 551 acciones de educación para la atención de las personas que participaron de recorridos programados, no programados, eventos académicos, atención en el camino san Francisco Vicachá, diálogos interculturales en la maloca y la estrategia micelio que busca impactar los territorios y personas de varias localidades de la ciudad, regiones del país y turistas extranjeros con apuestas para la conservación de la biodiversidad y el cuidado del entorno.</t>
  </si>
  <si>
    <t>Para el mes de diciembre se proyectaron realizar 276 actividades y se realizaron un total de 276 que corresponde al 100% y un rango de calificación de sobresaliente de la siguiente manera: Participación: Durante el mes de diciembre se fortalecieron 6 espacios ciudadanos, que permitieron el acompañamiento a las dinámicas de participación de las comunidades. De esta manera se llegó a espacios ciudadanos, comunitarios e institucionales aportando a los conocimientos y prácticas de los grupos en el abordaje de los retos de la triple crisis ambiental. En el mes de diciembre se atendieron y acompañaron comunidades en las localidades de Usaquén, Usme, Tunjuelito, Antonio Nariño y Rafael Uribe Uribe, logrando la gestión proyectada en estos territorios. Educación Ambiental: Durante el mes de Diciembre se realizaron un total de 270 acciones de educación atendiendo a personas, que participaron de recorridos programados y no programados en la jornada diurna y nocturna, en atención en el tropicario Distrital, camino san Francisco Vicachá, diálogos interculturales en la maloca y la estrategia micelio en diferentes espacios de la ciudad como el terminal de transporte, centros comerciales, fundaciones y otros espacios de atención a la ciudadanía en condición de vulnerabilidad y discapacidad. De esta manera se busca impactar los territorios y personas de diferentes localidades de la ciudad, regiones del país y turistas extranjeros con apuestas para la conservación de la biodiversidad y el cuidado del entorno.</t>
  </si>
  <si>
    <t>APR-02</t>
  </si>
  <si>
    <t>Grado de satisfacción en las actividades de la Agenda Cultural</t>
  </si>
  <si>
    <t>Medir el grado de satisfacción por parte de la ciudadanía participante de las actividades de la Agenda Cultural</t>
  </si>
  <si>
    <t>Trimestral</t>
  </si>
  <si>
    <t>•APR.PR.14.F.03 Encuesta de satisfacción de actividades culturales presencial y-o virtual (pregunta #5) •DYP.PR.08.F.15 Ficha técnica - Encuesta de Satisfacción •Matriz consolidada de resultados de encuestas</t>
  </si>
  <si>
    <t>([Número de encuestados satisfechos en las actividades de Agenda Cultural]/[Número total de encuestados en las actividades de la Agenda Cultural])*100</t>
  </si>
  <si>
    <t>Durante el I trimestre correspondiente a los meses enero, febrero, marzo se realizaron 364 encuestas de satisfacción al finalizar las actividades de la agenda cultural, de manera voluntaria a los participantes, de los cuales 358 personas indicaron sentirse satisfechos de las actividades realizadas con las opciones excelente y bueno, lo que corresponde al 98,35% y un rango de sobresaliente. Es de resaltar que para este I trimestre solo se tuvieron 6 calificaciones con la opción regular o regular, lo cual evidencia que las personas se sintieron muy bien en el desarrollo de las actividades y que las mismas fueron de su interés, adquiriendo conocimientos en torno a la educación ambiental mediante las estrategias culturales. Los encuestados dejan algunos comentarios muy positivos como: Conservar las actividades culturales” “Desarrollar más actividades de este tipo” “Excelente actividad artística” “Excelente equipo de trabajo” “más actividades como estas” En general, los resultados de la encuesta de satisfacción muestran que las actividades fueron muy exitosa y bien recibida por los asistentes. Las actividades cumplieron con la expectativa de los asistentes y que se hizo un buen trabajo en la planificación y ejecución de las mismas.</t>
  </si>
  <si>
    <t>Durante el II trimestre correspondiente a los meses abril, mayo, junio se realizaron 999 encuestas de satisfacción al finalizar las actividades de la agenda cultural, de manera voluntaria a los participantes, de los cuales 988 personas indicaron sentirse satisfechos de las actividades realizadas con las opciones excelente y bueno, lo que corresponde al 98,9% y un rango de sobresaliente. Es de resaltar que para este II trimestre de los 999 participantes encuestados, una amplia mayoría expresó un alto nivel de satisfacción con la actividad cultural a la que asistieron en el Jardín Botánico de Bogotá, lo cual refleja un desempeño positivo tanto en la planeación como en la ejecución de la oferta cultural. Estos resultados indican que casi la totalidad del público tuvo una percepción favorable de la actividad, destacando aspectos como la calidad de los contenidos, la pertinencia de las temáticas, la interacción con los mediadores y el ambiente ofrecido por el Jardín. Para este trimestre solo se tuvieron 11 personas calificaron con la opción regular o malo. Estos datos reflejan un altísimo nivel de satisfacción por parte del público asistente, lo que valida el enfoque temático, metodológico y experiencial de las actividades culturales del Jardín Botánico. Este nivel de aprobación constituye un respaldo importante a la gestión institucional y al mismo tiempo motiva a seguir fortaleciendo aspectos cualitativos que garanticen una experiencia memorable, inclusiva y transformadora para todos los visitantes.</t>
  </si>
  <si>
    <t>Durante el III trimestre correspondiente a los meses julio, agosto, septiembre se realizaron 839 encuestas de satisfacción al finalizar las actividades de la agenda cultural, de manera voluntaria a los participantes, de los cuales 834 personas indicaron sentirse satisfechos de las actividades realizadas calificando estas con las opciones excelente y bueno, lo que corresponde al 99,4% y un rango de sobresaliente. El análisis del grado de satisfacción de las actividades culturales realizadas por el equipo de la subdirección educativa y cultural reflejan una valoración altamente positiva por parte de los públicos encuestados. El 85% de los participantes calificó su experiencia como “Excelente”, mientras que un 14% la consideró “Buena”, lo que en conjunto representa un 99% de satisfacción positiva. En contraste, únicamente un 1% de los encuestados evaluó las actividades como “Regulares”, y no se registraron respuestas en la categoría de “Malo” (0%), lo que evidencia la ausencia de percepciones negativas significativas. Estos resultados confirman que las estrategias culturales implementadas han logrado un alto nivel de aceptación y disfrute entre los visitantes, consolidando al Jardín Botánico como un escenario valorado por la calidad de su oferta. No obstante, el reducido porcentaje que calificó la experiencia como “Regular” puede orientar a identificar ajustes específicos para fortalecer aún más la pertinencia y diversidad de las actividades ofrecidas.</t>
  </si>
  <si>
    <t>Durante el IV trimestre correspondiente a los meses octubre, noviembre, diciembre se realizaron 545 encuestas de satisfacción al finalizar las actividades de la agenda cultural, de manera voluntaria a los participantes, de los cuales 544 personas indicaron sentirse satisfechos de las actividades realizadas calificando estas con las opciones excelente y bueno, lo que corresponde al 99.82% y un rango de sobresaliente. El análisis del grado de satisfacción de las actividades culturales del Jardín Botánico José Celestino Mutis refleja una valoración altamente positiva por parte de los públicos encuestados. El 79% de los participantes calificó su experiencia como “Excelente”, mientras que un 21% la consideró “Buena”, lo que en conjunto representa un 99% de satisfacción positiva. En contraste, únicamente un 1% de los encuestados evaluó las actividades como “Regulares”, y no se registraron respuestas en la categoría de “Malo” (0%), lo que evidencia la ausencia de percepciones negativas significativas. Estos resultados confirman que las estrategias culturales implementadas han logrado un alto nivel de aceptación y disfrute entre los visitantes, consolidando al Jardín Botánico como un escenario valorado por la calidad de su oferta. Se evidencian además comentarios muy positivos de las personas al finalizar cada una de las actividades, así como toda la apuesta de la agenda mensual, en donde la mayoría de las personas indican que volverían al JBB y a participar de las actividades.</t>
  </si>
  <si>
    <t>APR-03</t>
  </si>
  <si>
    <t>Grado de satisfacción en el Programa de Educación Ambiental</t>
  </si>
  <si>
    <t>Medir el grado de satisfacción por parte de la ciudadanía participante en el Programa de Educación Ambiental</t>
  </si>
  <si>
    <t>Efectividad</t>
  </si>
  <si>
    <t>•Formato de encuesta APR.PR.01.F.09 : Encuesta de Educación Ambiental calificadas con puntuación bueno o excelente - Pregunta N°9 •DYP.PR.08.F.15 Ficha tecnica - Encuesta de Satisfaccion Matriz consolidada con los resultados de las encuestas.</t>
  </si>
  <si>
    <t>(Número de encuestados satisfechos en la aplicación de la encuesta de satisfacción del Programa de Educación Ambiental / Número total de encuestados en el Programa de Educación Ambiental ) X 100</t>
  </si>
  <si>
    <t>Durante el I trimestre correspondiente a los meses enero, febrero, marzo se realizaron 2459 encuestas de satisfacción al finalizar las actividades de la estrategia de educación ambiental en el jardín botánico, de acuerdo a las líneas de acción de manera voluntaria a los participantes, de los cuales 2454 personas indicaron sentirse satisfechos de las actividades realizadas con las opciones de excelente y bueno, lo que corresponde al 99.8% y un rango de sobresaliente. Los resultados muestran una satisfacción generalizada y muy positiva. Las opciones Excelente y Bueno son las más indicadas lo que refleja una fuerte apreciación por parte de los ciudadanos hacia las actividades de educación ambiental en las que participaron. Este porcentaje sugiere que las actividades del programa lograron cumplir con las expectativas de los asistentes en términos de contenido, relevancia y experiencia vivencial, lo que es un indicador favorable del éxito de las acciones implementadas. En término generales, es importante resaltar la alta aceptación por parte de la ciudadanía, de las propuestas de acciones de educación ambiental que se vienen implementando, condición evidenciada en el alto porcentaje de evaluación como bueno y excelente frente a los servicios recibidos.</t>
  </si>
  <si>
    <t>La Oficina Asesora de Planeación verifica soporte, reporte y el análisis del indicador.</t>
  </si>
  <si>
    <t>Durante el II trimestre correspondiente a los meses abril, mayo, junio se realizaron 5683 encuestas de satisfacción al finalizar las actividades de las acciones de la estrategia de educación ambiental, de manera voluntaria a los participantes, de los cuales 5652 personas indicaron sentirse satisfechos de las actividades realizadas con las opciones excelente y bueno, lo que corresponde al 99.45% y un rango de sobresaliente. Es de resaltar que para este II trimestre una amplia mayoría expresó un alto nivel de satisfacción de la actividad que participó, siendo un resultado muy positivo que refleja que la entidad es un lugar muy valorado como escenario natural para el disfrute y la educación ambiental, debido entre algunas cosas a la belleza y diversidad de la flora y fauna presente, así como a la variedad de acciones y servicios que ofrece la entidad como experiencias ambientales, exposiciones temporales y múltiples actividades educativas, así como la atención y amabilidad del personal desde que ingresan al Jardín Botánico de Bogotá o tienen la oportunidad de participar en una actividad en el territorio. Se evidencia para este segundo trimestre un bajo porcentaje (31 personas) evaluó como regular o malo la experiencia con respecto a la actividad (menos del 1%) lo que representa una oportunidad de mejora atender conforme a los comentarios manifestados. Se identifica una gran diversidad de observaciones y sugerencias que en su gran mayoría son positivas, felicitando y agradeciendo el aprendizaje adquirido y el conocimiento compartido por el educador.</t>
  </si>
  <si>
    <t>Durante el III trimestre correspondiente a los meses julio, agosto, septiembre se realizaron 3.970 encuestas de satisfacción al finalizar las actividades de las acciones de la estrategia de educación ambiental, de manera voluntaria a los participantes, de los cuales 3.951 personas indicaron sentirse satisfechos de las actividades realizadas calificando con las opciones excelente y bueno, lo que corresponde al 99.52% y un rango de sobresaliente. Se identifica en las respuestas que los ciudadanos califican como excelente y bueno el grado de satisfacción de la actividad que participó, siendo un resultado muy positivo que refleja que la entidad es un lugar muy valorado como escenario natural para el disfrute y la educación ambiental, debido entre algunas cosas a la belleza y diversidad de la flora y fauna presente, así como a la variedad de acciones y servicios que ofrece la entidad como experiencias ambientales, exposiciones temporales y múltiples actividades educativas, así como la atención y amabilidad del personal desde que ingresan al Jardín Botánico de Bogotá o tienen la oportunidad de participar en una actividad en el territorio. Un porcentaje menor tiene un grado de satisfacción regular o malo con menos del 1%. Este resultado no solo se puede deducir de la actividad, sino también de diferentes factores externos que posiblemente generaron una percepción diferente en el ciudadano, como por ejemplo la presencia de lluvias o factores ambientales que disminuyan el tiempo de la actividad o generen cambios en la misma, infraestructura y condiciones físicas del espacio, de igual manera, estas consideraciones pueden relacionarse al bajo porcentaje que evaluó lo que representa una oportunidad de mejorar en estos aspectos.</t>
  </si>
  <si>
    <t>Durante el IV trimestre correspondiente a los meses octubre, noviembre, diciembre se realizaron 3777 encuestas de satisfacción al finalizar las actividades de las acciones de la estrategia de educación ambiental, de manera voluntaria a los participantes, de los cuales 3766 personas indicaron sentirse satisfechos de las actividades realizadas calificando con las opciones excelente y bueno, lo que corresponde al 99.71% y un rango de sobresaliente. Se identifica que el 99% de los ciudadanos califica como excelente y bueno el grado de satisfacción frente a la actividad en la que participó, lo que constituye un resultado altamente favorable y evidencia que la entidad es valorada como un escenario significativo para el disfrute y la educación ambiental. Esta percepción positiva se relaciona con factores como la diversidad y belleza de la flora y fauna, la oferta de acciones y servicios, entre ellos experiencias ambientales, exposiciones temporales y actividades educativas, así como la atención y amabilidad del personal desde el ingreso al Jardín Botánico de Bogotá o durante la participación en actividades desarrolladas en el territorio. Finalmente, los porcentajes correspondientes a las valoraciones regular y malo son marginales, lo que confirma una percepción mayoritariamente positiva de la experiencia no obstante, estos resultados representan una oportunidad para identificar y fortalecer aquellos aspectos susceptibles de mejora, con el fin de optimizar la experiencia de los ciudadanos en futuras actividades. Para el cuarto trimestre de 2025, se identifica una gran diversidad de observaciones y sugerencias que en su gran mayoría son positivas, felicitando y agradeciendo el aprendizaje adquirido y el conocimiento compartido por el educador.</t>
  </si>
  <si>
    <t>APR-04</t>
  </si>
  <si>
    <t>Grado de satisfacción en las acciones de participación en el territorio</t>
  </si>
  <si>
    <t>Medir el grado de satisfacción por parte de la ciudadanía en las acciones de participacion en el territorio</t>
  </si>
  <si>
    <t>•Formato de encuesta APR.PR.05.F.05 Encuesta de satisfacción de actividades de participación, calificadas con puntuación 4 y/o 5 - Pregunta N°5 •DYP.PR.08.F.15 Ficha técnica - Encuesta de Satisfacción •Matriz Consolidada resultados encuestas</t>
  </si>
  <si>
    <t>(Número de encuestados satisfechos en la aplicación de la encuesta de satisfacción de las acciones de participación en el territorio / Número total de encuestados en las acciones de participación en el territorio) X 100</t>
  </si>
  <si>
    <t>Durante el I trimestre correspondiente a los meses enero, febrero, marzo se realizaron 1157 encuestas de satisfacción al finalizar las actividades del equipo de participación de la subdirección, de manera voluntaria a los participantes, de los cuales 1154 personas indicaron sentirse satisfechos de las actividades realizadas calificando con las opciones 4 y 5, lo que corresponde al 99,74% y un rango de sobresaliente. Es de resaltar que para este I trimestre se tuvieron calificaciones con la opción 3 de 3 personas y para el caso de la opción 1 y 2 no se tuvieron respuestas, lo cual evidencia que las personas se sintieron a gusto y contentas con el desarrollo de las actividades y los procesos implementados en el territorio y en las diferentes localidades de la ciudad. Los encuestados dejan algunos comentarios muy positivos como: Me gustó mucho la actividad” “Excelente actividad porque permite conocer mejor el lugar” y “Excelente labor y de aprendizaje valioso” “Me encanta el acercamiento que la funcionaria tiene con la comunidad”. Con los resultados que arrojan las encuestas las personas se sienten muy agradecidos con estos espacios, y esto a la vez refleja satisfacción en cuanto a los procesos y actividades que se vienen desarrollando, así como la apropiación de las temáticas abordadas por parte de la comunidad.</t>
  </si>
  <si>
    <t>Durante el II trimestre correspondiente a los meses abril, mayo, junio se realizaron 3438 encuestas de satisfacción al finalizar las actividades de participación en territorio, de manera voluntaria a los participantes, de los cuales 3419 personas indicaron sentirse satisfechos de las actividades realizadas con las opciones 4 y 5, lo que corresponde al 99.45% y un rango de sobresaliente. Es de resaltar que para este II trimestre una amplia mayoría expresó un alto nivel de satisfacción de la actividad que participó, siendo un resultado muy positivo , los demás niveles obtuvieron un porcentaje muy bajo que corresponde a (19 personas), con este resultado se muestra satisfacción y agrado total de haber participado en los procesos, dejando buenos comentarios y felicitando el desarrollo de estas actividades, “Muy satisfecho con la actividad”, “Muy buena actividad” y “Es una actividad muy buena que desarrolla muchos sentidos, felicitaciones”. De igual manera se tendrá en cuenta las sugerencias dadas por los encuestados para el desarrollo de las próximas actividades.</t>
  </si>
  <si>
    <t>Durante el III trimestre correspondiente a los meses julio, agosto, septiembre se realizaron 3195 encuestas de satisfacción al finalizar las actividades de participación en territorio, de manera voluntaria a los participantes, de los cuales 3162 personas indicaron sentirse satisfechos de las actividades realizadas calificándolas con las opciones 4 y 5, lo que corresponde al 98.97% y un rango de sobresaliente. Para el III trimestre los niveles de calificación de la opción 3 solo registra un 1,03% y los niveles 2 y 1 no obtuvieron ninguna respuesta, con este resultado se muestra satisfacción y agrado total de haber participado en los procesos, dejando buenos comentarios y felicitando el desarrollo de estas actividades, “Buena actividad con buenas dinámicas”, “Muy buena actividad” y “Buena actividad, los felicito”” Muy buen trato para adulto mayor” “Excelente labor del jardín botánico.”. Frente a las observaciones y sugerencias dadas por los encuestados, en su mayoría se registran buenos comentarios, se muestran muy agradecidos con estos espacios, y evalúan los aspectos que se deben mejorar los cuales se tendrán en cuenta para la mejora de los procesos y acciones de participación en el territorio.</t>
  </si>
  <si>
    <t>Durante el IV trimestre correspondiente a los meses octubre, noviembre, diciembre se realizaron 4704 encuestas de satisfacción al finalizar las actividades de participación en territorio, de manera voluntaria a los participantes, de los cuales 4686 personas indicaron sentirse satisfechos de las actividades realizadas calificándolas con las opciones 4 y 5, lo que corresponde al 99.62% y un rango de sobresaliente. Se identifica un alto grado de satisfacción de los asistentes frente a las actividades y procesos desarrollados en el territorio, para este trimestre no se tienen respuestas con las opciones 2 y 1, y la opción 3 , 18 personas lo que representa un poco porcentaje pero que sugiere acoger las observaciones para la mejora, de otra parte con este resultado se muestra satisfacción y agrado total de haber participado en los procesos, dejando buenos comentarios y felicitando el desarrollo de estas actividades, “Excelente todo”, “Buen manejo de grupo” y “El profesional se expresó muy bien entendí todo lo que explicó quedé satisfecha”.</t>
  </si>
  <si>
    <t>GCO-01</t>
  </si>
  <si>
    <t>Grado de Satisfacción de los usuarios de comunicaciones internas del Jardín Botánico, producidas desde Comunicaciones y Mercadeo</t>
  </si>
  <si>
    <t>Medir el grado de satisfacción de los usuarios de comunicaciones internas del Jardín Botánico, producidas desde Comunicaciones y mercadeo.</t>
  </si>
  <si>
    <t>Secretaría General</t>
  </si>
  <si>
    <t>Comunicaciones</t>
  </si>
  <si>
    <t>Comunicar interna y externamente la gestión del Jardín Botánico de Bogotá josé Celestino Mutis, con el fin de promover la construcción de una visión compartida, apoyar la rendición de cuentas y suministrar información de manera oportuna.</t>
  </si>
  <si>
    <t>Lilian Bibiana Rojas Mejia / Contratista</t>
  </si>
  <si>
    <t>Semestral</t>
  </si>
  <si>
    <t>-Reporte de encuestas de satisfacción virtual de comunicaciones internas con calificación satisfecho o muy satisfecho - Archivo Excel generado por la herramienta a través de la cual se realiza la encuesta.</t>
  </si>
  <si>
    <t>(Número de colaboradores satisfechos / total de colaboradores encuestados) X 100</t>
  </si>
  <si>
    <t>Con relación al grado de Satisfacción de los usuarios de comunicaciones internas del Jardín Botánico, producidas desde Comunicaciones y Mercadeo y su objetivo de medir el grado de satisfacción de los usuarios de comunicaciones internas del Jardín Botánico, producidas desde Comunicaciones y mercadeo, el indicador se ubicó como sobresaliente, donde participaron un total de 20 funcionarios encuestados</t>
  </si>
  <si>
    <t>La Oficina Asesora de Planeación recibe soporte, reporte y el análisis del indicado. El análisis del indicador no indica una interpretación de los resultados, se recomienda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 Fuentes de información: -Reporte de encuestas de satisfacción virtual de comunicaciones internas con calificación satisfecho o muy satisfecho - Archivo Excel generado por la herramienta a través de la cual se realiza la encuesta. El informe no cuenta con firmas que aprueben la información que contiene y presenta. Como el proceso tabulo o que aspecto tomo de referencia para establecer el resultado del indicador, no es claro, lo anterior dificulta el ejercicio de revisión y seguimiento tanto de la segunda línea de defensa como de la tercera línea de defensa. El proceso ha presentado PMP por estos mismos motivos, como el PMP No 142 Conforme a lo observado anteriormente, la Oficina Asesora de Planeación se permite informar, que no se pudo verificar y corroborar completamente la ejecución y el cumplimiento del indicador de gestión. El indicador se presentó de forma extemporánea el día 15 de julio de 2025.</t>
  </si>
  <si>
    <t>Con relación a el grado de satisfacción de los usuarios de comunicaciones internas del JBJCM, producidas desde Comunicaciones y mercadeo, en términos generales la encuesta de satisfacción de comunicación interna fue positiva, las respuestas muestran el interés y la valoración general, así como las mejoras que se deben implementar. Se recibieron 26 encuestas de las cuales un promedio de 21 respondieron se encuentran satisfecho, para un total del 80.77% de satisfacción ubicándose el indicador como sobresaliente.</t>
  </si>
  <si>
    <t>La Oficina Asesora de Planeación verifica y aprueba los soportes, el reporte y el análisis del indicador sin embargo, se recomienda al proceso adecuar el informe presentado a la estructura institucional definida para la elaboración de informes.</t>
  </si>
  <si>
    <t>Se evidencia el soporte documental correspondiente al reporte del primer semestre de 2025 (archivo Excel generado por la herramienta a través de la cual se realiza la encuesta). No obstante, nuevamente se allega como soporte adicional el documento titulado "Informe de Resultados - Encuesta de Satisfacción sobre Comunicaciones Internas y Mercadeo", el cual no cuenta con firmas y se presenta en un formato no oficial de la entidad, es decir, no se utilizó el formato DYP.PR.08.F.15 Ficha Técnica - Encuesta de Satisfacción, vigente desde febrero de 2023. Dicho informe no hace parte de los soportes establecidos para el indicador.
Adicionalmente, se identifican debilidades en el análisis del indicador, dado que el proceso no describe de forma clara el resultado obtenido, ni las situaciones o factores que permitieron alcanzar dicho resultado, entre otros aspectos relevantes. Esto evidencia incumplimiento en la ejecución de la actividad N° 9 del procedimiento DYP.PR.04.
Cabe resaltar que el proceso contaba con el plan de mejoramiento N° 142 "Verificar la información previo al cargue de los indicadores GCO-01, GCO-02, GCO-03 por parte del proceso", el cual fue cerrado el 29 de julio de 2025. Sin embargo, la reiteración de novedades en el reporte del indicador evidencia la inefectividad del plan implementado, por lo cual se eleva una nueva observación y se solicita la formulación de un nuevo plan de mejoramiento que contemple acciones distintas a las ya adoptadas, orientadas a minimizar o eliminar la recurrencia de esta situación.</t>
  </si>
  <si>
    <t>GCO-02</t>
  </si>
  <si>
    <t>Variacion de seguidores en las redes sociales del JBB</t>
  </si>
  <si>
    <t>Medir variacion de los seguidores en las redes sociales del Jardin Botanico de Bogota</t>
  </si>
  <si>
    <t>-Informe variación seguidores de redes sociales (FB, TW,IG,YT,TT) - Reporte Excel de métricas</t>
  </si>
  <si>
    <t>19</t>
  </si>
  <si>
    <t>Cantidad</t>
  </si>
  <si>
    <t>(Seguidores en las redes sociales del JBB del periodo actual - Seguidores en las redes sociales del JBB del periodo anterior) / Seguidores en las redes sociales del JBB del periodo anterior X 100</t>
  </si>
  <si>
    <t>Con relación a la variación de seguidores en las redes sociales del JBB y cuyo objetivo es medir la variación de los seguidores en las redes sociales del Jardín Botánico, el indicador se ubicó en un rango sobresaliente.</t>
  </si>
  <si>
    <t>La Oficina Asesora de Planeación recibe soporte, reporte y el análisis del indicado. El análisis del indicador no indica una interpretación de los resultados, se recomienda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 Fuentes de información -Informe variación seguidores de redes sociales (FB, TW,IG,YT,TT) (no hay totales en este informe que permita corroborar el dato reportado de 442709) Hace falta - Reporte Excel de métricas. El proceso adjunto soportes en el análisis del indicador del indicador GCO-03 Porcentaje de Engagement en las redes sociales del JBB. Los soportes cargados en las variables son diferentes de los cargados en el indicador. En cuanto a los soportes cargados en las variables, la presentación de los datos dentro del soporte de informe no es claro. El proceso ha presentado PMP por estos mismos motivos, como el PMP No 142 Conforme a lo observado anteriormente, la Oficina Asesora de Planeación se permite informar, que no se pudo verificar y corroborar completamente la ejecución y el cumplimiento del indicador de gestión. El indicador se presentó de forma extemporánea el día 14 de julio de 2025.</t>
  </si>
  <si>
    <t>Con relación a la variación de los seguidores en las redes sociales del JBJCM, para el segundo semestre del año 2025 se lograron 451,850 seguidores. En comparación al primer semestre del año 2025 (442,709) aumentamos 9.141 seguidores, para un valor de 2.02%.</t>
  </si>
  <si>
    <t>La Oficina Asesora de Planeación recibe los soportes, el reporte y el análisis del indicador. Como fuente de información se presenta el Informe de engagement de redes sociales (Facebook, Twitter, Instagram, YouTube y TikTok) sin embargo, dicho informe no presenta la claridad necesaria que permita corroborar los valores reportados (459.578 y 397.635), ni se encuentra alineado con la estructura definida por la Entidad para la presentación de informes. La falta de claridad en los soportes dificulta el ejercicio de revisión y seguimiento por parte de la segunda y la tercera línea de defensa. Si bien desde la segunda línea de defensa se ha explicado, a través del instructivo DYP.PR.04.I.01 – Formulación y/o Actualización de Indicadores, la metodología para estructurar la acción correctiva cuando un indicador presenta resultado deficiente, se evidenció que dicha metodología no fue desarrollada por el proceso. En consecuencia, conforme a lo observado, la Oficina Asesora de Planeación informa que el proceso no dio cumplimiento a lo establecido en el procedimiento DYP.PR.04 – Gestión de Indicadores y en el instructivo DYP.PR.04.I.01 – Formulación y/o Actualización de Indicadores, para los casos en los que un indicador obtiene un resultado deficiente.</t>
  </si>
  <si>
    <t>Se evidencia el soporte documental correspondiente al reporte del primer semestre de 2025, no obstante, se identifican debilidades en el análisis del indicador, dado que el proceso no describe de forma clara el resultado obtenido, ni las situaciones o factores que permitieron alcanzar dicho resultado, entre otros aspectos relevantes. Esto evidencia incumplimiento en la ejecución de la actividad N° 9 del procedimiento DYP.PR.04. Por lo que, se eleva una observación y se solicita formular un plan de mejoramiento.</t>
  </si>
  <si>
    <t>GCO-03</t>
  </si>
  <si>
    <t>Porcentaje de Engagement en las redes sociales del JBB</t>
  </si>
  <si>
    <t>Medir el grado de interaccion por parte de los seguidores en las redes sociales del Jardin Botanico de Bogota</t>
  </si>
  <si>
    <t>- Informe de engagement de redes sociales (FB, TW,IG,YT,TT) - Reporte Excel de métricas</t>
  </si>
  <si>
    <t>0</t>
  </si>
  <si>
    <t>(Interacciones en las redes sociales del JBB del periodo actual / Usuarios Alcanzados en las redes sociales del JBB del periodo actual) X 100</t>
  </si>
  <si>
    <t>Con relación al Porcentaje de Engagement en las redes sociales del JBB y cuyo objetivo es medir el grado de interacción por parte de los seguidores en las redes sociales del Jardín Botánico de Bogotá el indicador para el presente semestre se ubicó en un rango deficiente. Durante el primer semestre de 2025 las cuentas institucionales de redes sociales del Jardín Botánico de Bogotá presentaron una disminución considerable en su nivel de engagement en comparación con el segundo semestre de 2024. Esta caída se explica, en buena medida, por la ausencia de personal encargado de la gestión de redes sociales durante los primeros tres meses del año. Durante ese periodo la entidad se encontraba en proceso de contratación del equipo de comunicaciones la producción y publicación regular de contenidos en las plataformas digitales del Jardín se redujo a posteos eventuales. Sin publicaciones regulares las interacciones no se dan, y sin contenidos atractivos que provoquen reacciones, comentarios y reposteos, las métricas de participación naturalmente disminuyen. El engagement, como indicador, depende en gran parte de la constancia, relevancia y atractivo de los mensajes que se publican y durante el primer trimestre el bajo desempeño provocó las metricas reportadas. Sin embargo, el reporte del segundo trimestre es muy destacable dada la intensa actividad que se ha tenido en la divulgación de acciones y eventos, la evidencia está en que los seguidores de las cuentas del Jardín Botánico se han incrementado en 7.000. Si se comparan ambos periodos, se evidencia que la variación en el engagement no responde a una pérdida de interés del público, sino a la diferencia en la capacidad operativa de la entidad para generar y sostener una estrategia de comunicación digital activa y constante. Con la consolidación del nuevo equipo de comunicaciones, los indicadores tienden a recuperarse progresivamente en el segundo semestre de 2025.</t>
  </si>
  <si>
    <t>La Oficina Asesora de Planeación recibe soporte, reporte y el análisis del indicado. Fuente de información: Informe de engagement de redes sociales (FB, TW,IG,YT,TT) (no hay claridad en este informe que permita corroborar el dato reportado de 163857 y 2004560) Hace falta - Reporte Excel de métricas La falta de claridad en los soportes dificulta el ejercicio de revisión y seguimiento tanto de la segunda línea de defensa como de la tercera línea de defensa. El proceso obtuvo resultado deficiente, aunque desde la segunda línea de defensa se le indico al proceso que debía establecer una acción correctiva y la metodología para realizarlo, la cual se encuentra en el instructivo DYP.PR.04.I.01 Formulación y/o Actualización de Indicadores, esta no fue desarrollada. Conforme a lo observado anteriormente, la Oficina Asesora de Planeación se permite informar, que no se pudo verificar y corroborar completamente la ejecución y el cumplimiento del indicador de gestión. El indicador se presentó de forma extemporánea el día 16 de julio de 2025 y no cumplió con lo establecido en el procedimiento DYP.PR.04 Gestión de Indicadores y DYP.PR.04.I.01 Formulación y/o Actualización de Indicadores para cuando un indicador presenta resultado deficiente.</t>
  </si>
  <si>
    <t>Para el segundo semestre del año 2025 se obtuvo los siguientes resultados: 175,065 Interacciones y 10,099,457 interacciones alcanzadas. Importante precisar lo siguiente: Un porcentaje de 1.73% de Engagement es bueno para redes sociales, analisandose que la audiencia responde y participa, evidenciándose una estrategia digital efectiva para continuar fortaleciendo la participación con la comunidad, ahora bien, en términos del presente indicador se requiere ajustar los rangos para la vigencia 2026. ANÁLISIS DE CAUSAS 1. Debilidad en el seguimiento del indicador por parte de un responsable para que el indicador creciera. 2. Rotación de personal y/o contratista que requirió curva de aprendizaje para el dominio de la información. 3. Inconsistencia para el seguimiento del indicador por parte del proceso GCO. CAUSA RAÍZ Debilidad en el seguimiento del indicador por parte de un responsable para que el indicador creciera ACCIÓN CORRECTIVA Hacer mesa de trabajo del indicador, revisar el histórico, estructura y determinar la pertinencia del indicador GCO-03 - Porcentaje de Engagement en las redes sociales del JBB, estableciendo rangos y fórmula de medición Fecha: 30/01/2026 al 30/04/2026</t>
  </si>
  <si>
    <t>La Oficina Asesora de Planeación recibe soporte, reporte y el análisis del indicador. Desde la OAP se realizará seguimiento al cumplimiento de la acción propuesta por el proceso.</t>
  </si>
  <si>
    <t>Se evidencia el soporte documental correspondiente al reporte del primer semestre de 2025, no obstante, los soportes no permiten establecer el origen de los datos reportados para el cálculo del indicador y en el documento "INTERACCIONES Y ENGAGEMENT de las redes sociales del Jardín Botánico de Bogotá (enero a junio de 2025)" se realiza el cálculo con una formula diferente a la establecida (en el sistema) para el indicador. lo anterior, evidencia incumplimiento por parte del proceso en la ejecución de la actividad N° 9 del procedimiento DYP.PR.04.
Aunque el proceso contaba con el plan de mejoramiento N.º 142 "Verificar la información previo al cargue de los indicadores GCO-01, GCO-02, GCO-03 por parte del proceso", cerrado el 29 de julio de 2025, la reiteración de errores en el reporte indica que este no fue efectivo. Por ello, se eleva una nueva observación y se solicita formular un nuevo plan de mejoramiento, con acciones distintas que prevengan la recurrencia de esta situación.</t>
  </si>
  <si>
    <t>CDI-01</t>
  </si>
  <si>
    <t>Porcentaje de quejas disciplinarias que inician tramite procesal</t>
  </si>
  <si>
    <t>Realizar seguimiento al porcentaje de quejas de carácter disciplinario allegadas a la Oficina de Control Disciplinario para su evaluación</t>
  </si>
  <si>
    <t>Oficina de Control Disciplinario Interno</t>
  </si>
  <si>
    <t>Control Disciplinario Interno</t>
  </si>
  <si>
    <t>Prevenir y sensibilizar a los servidores públicos frente a conductas que infrinjan un deber funcional que afecte el servicio prestado por ellos, adelantando los procesos que permitan determinar la responsabilidad disciplinaria de los funcionarios y exfuncionarios de la entidad.</t>
  </si>
  <si>
    <t>Yury Mercedes Arenas Rincon / Jefe de Dependencia</t>
  </si>
  <si>
    <t>•CDI.PR.01.F.22 Base de Datos Seguimiento Expedientes en Curso</t>
  </si>
  <si>
    <t>(No. de quejas disciplinarias que iniciaron tramite de respuesta/ No. de quejas disciplinarias recibidas)*100</t>
  </si>
  <si>
    <t>Durante el primer trimestre 2025, se recibieron 13 quejas e informes, siendo evaluadas las 13 con la respectiva decisión en derecho, evaluándose así el 100% de las quejas, lo que permite establecer la ejecución del indicador en un 100%.</t>
  </si>
  <si>
    <t>Durante el segundo trimestre 2025, se recibieron 15 quejas e informes con incidencia disciplinaria, siendo evaluadas las 15 con la respectiva decisión en derecho, evaluándose así el 100% de las quejas e informes radicados, lo que permite establecer la ejecución del indicador en un 100%.</t>
  </si>
  <si>
    <t>La Oficina Asesora de Planeación verifica soporte, reporte y el análisis del indicador. Se recuerda al proceso incluir en el análisis del indicador el rango de gestión en el cual se ubicó.</t>
  </si>
  <si>
    <t>Durante el tercer trimestre 2025, se recibieron 12 quejas e informes, siendo evaluadas las 12 con la respectiva decisión en derecho, evaluándose así el 100% de las quejas, lo que permite establecer la ejecución del indicador en un 100%.</t>
  </si>
  <si>
    <t>Durante el cuarto trimestre 2025, se recibieron 9 quejas e informes, siendo evaluadas las 9 con la respectiva decisión en derecho, evaluándose así el 100% de las quejas, lo que permite establecer la ejecución del indicador en un 100%.</t>
  </si>
  <si>
    <t>CDI-02</t>
  </si>
  <si>
    <t>Porcentaje expedientes disciplinarios evaluados</t>
  </si>
  <si>
    <t>Realizar seguimiento al porcentaje de expedientes de carácter disciplinario evaluados dentro del término procesal de conformidad con lo establecido en la ley</t>
  </si>
  <si>
    <t>•CDI.PR.01.F.22 Base Datos Seguimiento de Expedientes En Curso</t>
  </si>
  <si>
    <t>(No. de expedientes disciplinarios tramitados / No. de expedientes disciplinarios en curso)*100</t>
  </si>
  <si>
    <t>La Oficina de Control Disciplinario Interno inició la vigencia 2025 con 42 expedientes en curso, de los cuales durante el primer trimestre del año 2025 se tramitaron 38 expedientes en curso, entiéndase por trámite, el impulso procesal que demanda la ley (decreto pruebas, práctica de pruebas, decisión final, remisión por competencia), esto priorizando los expedientes cuya etapa (indagación previa o investigación disciplinaria), se encuentre próxima a vencer. De acuerdo a lo reportado se evidencia una ejecución del indicador de 90.48%, ubicándose en un rango de gestión sobresaliente. Importante recordar que este valor de 42 expedientes en curso ira aumentando, en razón a las quejas recibidasdurante la vigencias 2025, las cuales son reportadas junto con su evaluación en el indicador 1 de la Oficina.</t>
  </si>
  <si>
    <t>Análisis del Indicador La Oficina de Control Disciplinario Interno inició el segundo trimestre de la vigencia 2025 con 51 expedientes en curso, de los cuales durante el segundo trimestre del año 2025 se tramitaron 37 expedientes en curso, entiéndase por trámite, el impulso procesal que demanda la ley (decreto pruebas, práctica de pruebas, decisión final, remisión por competencia), esto priorizando los expedientes cuya etapa (indagación previa o investigación disciplinaria), se encuentre próxima a vencer o vencida. De acuerdo a lo reportado se evidencia una ejecución del indicador de 72,55%, ubicándose en un rango deficiente. Importante recordar que este valor de 51 expedientes en curso ira aumentando, en razón a las quejas recibidas durante la vigencia 2025, las cuales son reportadas junto con su evaluación en el indicador 1 de la Oficina. Análisis de Causas (3 causas): - Aumento de Expedientes en curso, en razón a las quejas e informes que llegan de forma permanente, lo que no permite tener un número exacto para tramitar - Rangos de Gestión elevados - Vencimiento de las etapas procesales, lo que conlleva a priorizar expedientes con etapas a vencer o vencidas una, dos o has tres veces se tramitan, dejando los expediente con radicación nueva (2025) sin impulsar en razón a que se cuenta con más tiempo para su trámite. - Indicador nuevo, no se cuenta con un historial de sus fluctuaciones Causa Raíz: Aumento de Expedientes en curso, en razón a las quejas e informes que llegan de forma permanente. Acción: Una mesa de trabajo para realizar el análisis de la estructura del indicador y sus rangos de gestión, teniendo en cuenta el nivel en que se ubicó para el segundo trimestre 2025, aunado al hecho de que no se cuenta con un historial de fluctuación. Fecha: 15/07/2025 a 30/08/2025</t>
  </si>
  <si>
    <t>La Oficina Asesora de Planeación verifica soporte, reporte y el análisis del indicador. El proceso presentó resultado deficiente, la acción propuesta por el proceso será objeto de seguimiento para su cumplimiento.</t>
  </si>
  <si>
    <t>La Oficina de Control Disciplinario Interno inició el tercer trimestre de la vigencia 2025 con 46 expedientes en curso, de los cuales durante el tercer trimestre del año 2025 se tramitaron 36 expedientes en curso, entiéndase por trámite, el impulso procesal que demanda la ley (decreto pruebas, incorporación y práctica de pruebas, decisión final, remisión por competencia), esto priorizando los expedientes cuya etapa (indagación previa o investigación disciplinaria), se encuentre próxima a vencer o vencida. De acuerdo a lo reportado se evidencia una ejecución del indicador de 78,26%, ubicándose en un rango deficiente. Importante recordar que este valor de 46 expedientes en curso ira aumentando, en razón a las quejas recibidas durante la vigencia 2025 las cuales son reportadas junto con su evaluación en el indicador 1 de la Oficina o disminuyendo con ocasión a la terminación de procesos que vienen en curso. Es importante informar que la acción correctiva propuesta se implementara para la vigencia 2026, tomando estos periodos, para conocer la fluctuación de las variables del indicador y tener una línea base de comportamiento del indicador, que permita contar con antecedentes reales de dicha variación, esto teniendo en cuenta que el indicador es nuevo, pues la Oficina de Control Disciplinario Interno, durante las vigencias anteriores solo contaba con un Indicador.</t>
  </si>
  <si>
    <t>La Oficina Asesora de Planeación verifica el soporte, el reporte y el análisis del indicador. El proceso presentó su segundo periodo con resultado deficiente consecutivo. La acción propuesta por el proceso es la misma del periodo anterior el cambio que presenta corresponde al tiempo establecido para su ejecución, el cual se justifica en el análisis presentado. Desde la Oficina Asesora de Planeación se continuará realizando el acompañamiento al proceso, con el fin de apoyar los ajustes que resulten necesarios para el fortalecimiento del indicador y la efectividad de las acciones propuestas.</t>
  </si>
  <si>
    <t>La Oficina de Control Disciplinario Interno inició el cuarto trimestre 2025 con 62 expedientes en curso, de los cuales durante el ultimo trimestre del año 2025 se tramitaron 57 expedientes en curso, entiéndase por trámite, el impulso procesal que demanda la ley (decreto pruebas, práctica de pruebas, decisión final, remisión por competencia, terminación y archivo definitivo, entre otras), esto priorizando los expedientes cuya etapa (indagación previa o investigación disciplinaria), se encontraban próximas a vencer. De acuerdo a lo reportado se evidencia una ejecución del indicador de 91,93%, ubicándose en un rango de gestión sobresaliente. Importante recordar que al ser el ultimo reporte del año, se hizo necesario incluir en el trámite también las correspondientes quejas o informes iniciados durante este ultimo trimestre del 2025.</t>
  </si>
  <si>
    <t>DYP-01</t>
  </si>
  <si>
    <t>Grado de Satisfacción de los Lideres y/o Enlaces de procesos de la Entidad</t>
  </si>
  <si>
    <t>Medir el grado de satisfacción de los Lideres y/o Enlaces de procesos de la Entidad, respecto a la Calidad y Oportunidad de respuesta ofrecida por la Oficina Asesora de Planeación</t>
  </si>
  <si>
    <t>Oficina Asesora de Planeación</t>
  </si>
  <si>
    <t>Direccionamiento y Planeación Estratégico</t>
  </si>
  <si>
    <t>Direccionar la formulación de los planes, programas y proyectos de la Entidad y realizar el seguimiento para coadyuvar al cumplimiento de la Plataforma Estratégica institucional; alineado a la implementación, sostenibilidad y mejora del Sistema de Gestión</t>
  </si>
  <si>
    <t>José David Hernández Manrique / Contratista</t>
  </si>
  <si>
    <t>•Reporte de resultados de encuestas de satisfacción virtual con calificación 4 o 5</t>
  </si>
  <si>
    <t>(Número de Lideres y/o Enlaces de procesos de la Entidad Satisfechos / Total de Lideres y/o Enlaces de procesos de la Entidad encuestados) X 100</t>
  </si>
  <si>
    <t>Se obtuvieron 35 calificaciones por parte de 16 encuestados. De estas, 31 se ubicaron en los rangos entre 4 y 5, correspondientes a los niveles de satisfecho y muy satisfecho, respecto al ítem de calidad y oportunidad de la respuesta por parte de la Oficina Asesora de Planeación. Se obtuvo un porcentaje de 88,57%, lo cual ubicó el indicador en un rango de gestión de sobresaliente.</t>
  </si>
  <si>
    <t>La encuesta evidencia una percepción general positiva de los servicios prestados por la OAP. La participación de 14 personas, con 25 respuestas asociadas a los distintos procesos, indica un uso recurrente de los servicios, por parte de las dependencias, lo que refleja la relevancia de la OAP en la gestión institucional. En los aspectos evaluados — calidad y oportunidad de respuesta— los resultados muestran niveles altos de satisfacción, ubicándose mayoritariamente en los valores superiores de la escala (4 y 5). Esto sugiere que la OAP cumple de manera efectiva su rol de apoyo técnico y estratégico, aportando valor agregado a los procesos institucionales. El porcentaje de satisfacción obtenido en el indicador fue de un 92% ubicándose así en un rango de gestión sobre saliente.</t>
  </si>
  <si>
    <t>Se evidencia el soporte documental del cálculo realizado en el 1er semestre 2025 (202507081752011767,9408_Encuesta de percepción Oficina Asesora de Planeación y 202507081752011767,9347_Encuesta de Percepción OAP I Semestre 2025), el cual es concordante con el resultado del indicador. No obstante, uno de estos documentos no hace parte de las fuentes de información establecidas en el indicador.</t>
  </si>
  <si>
    <t>ECM-02</t>
  </si>
  <si>
    <t>Ejecución de las actividades del Plan Anual de auditorias</t>
  </si>
  <si>
    <t>Medir el porcentaje de cumplimiento en la ejecución de las actividades enmarcadas en el rol de evaluación y seguimiento y evaluación de la gestión del riesgo contempladas en el Plan Anual de Auditoria de la vigencia.</t>
  </si>
  <si>
    <t>Oficina de Control Interno</t>
  </si>
  <si>
    <t>Evaluación, Control y Mejora</t>
  </si>
  <si>
    <t>Evaluar y acompañar la gestión de la entidad en el marco del sistema de control interno, promoviendo la eficacia y eficiencia en su operación, generando valor para la toma de decisiones que conlleven al cumplimiento de los lineamientos establecidos por la alta dirección y la normatividad vigente.</t>
  </si>
  <si>
    <t>Lorena Del Pilar Pena Duran / Contratista</t>
  </si>
  <si>
    <t>ECM.PR.06.F.04 Seguimiento al Plan Anual de Auditoría Interna Basado en Riesgos</t>
  </si>
  <si>
    <t>(Número de actividades ejecutadas del Plan anual de auditorias enmarcadas en el rol de ROL OCI DE EVALUACIÓN Y SEGUIMIENTO (que comprende Auditorias basadas en Riesgos, Informes de Ley y Seguimientos y Evaluaciones) y ROL OCI DE EVALUACIÓN DE LA GESTIÓN DE RIESGOS. / Número total de actividades programadas en el Plan anual de auditorias enmarcadas en el rol de ROL OCI DE EVALUACIÓN Y SEGUIMIENTO (que comprende Auditorias basadas en Riesgos, Informes de Ley y Seguimientos y Evaluaciones) y ROL OCI DE EVALUACIÓN DE LA GESTIÓN DE RIESGOS.)*100</t>
  </si>
  <si>
    <t>Para el trimestre I de la vigencia 2025, la Oficina de Control Interno programo 17,33 actividades, 15,33 en el Rol de Evaluación y Seguimiento (0,33 Auditorias, 12 Informes de Ley, 3 seguimientos y evaluaciones) y 2 actividades en el Rol de Evaluación de la Gestión de Riesgos. En concordancia con lo anterior se evidencio la ejecución de 17,03 correspondiente al 98% de lo programado, lo anterior se presenta teniendo en cuenta que la Actividad de Medición del Desempeño Institucional (FURAG) continuará en ejecución durante el mes de abril, dado que el plazo máximo para el diligenciamiento del formulario en la plataforma es el 17 de abril de 2025.</t>
  </si>
  <si>
    <t>Para el trimestre II de la vigencia 2025, la Oficina de Control Interno programo 18,31 actividades, 16,31 en el Rol de Evaluación y Seguimiento (2,31 Auditorias, 8 Informes de Ley, 6 seguimientos y evaluaciones) y 2 actividades en el Rol de Evaluación de la Gestión de Riesgos. En concordancia con lo anterior se evidencio la ejecución de 18,61 actividades, lo cual corresponde al 101.64% de lo programado, lo anterior se presenta teniendo en cuenta que la Actividad de Medición del Desempeño Institucional (FURAG) se ejecuto en un 70% en el mes de marzo y un 30% durante el mes de abril, dado que el plazo máximo para el diligenciamiento del formulario en la plataforma era 17 de abril de 2025.</t>
  </si>
  <si>
    <t>Para el trimestre III de la vigencia 2025, la Oficina de Control Interno programo 21,82 actividades, 20,82 en el Rol de Evaluación y Seguimiento (1,32 Auditorias, 11 Informes de Ley, 8,5 seguimientos y evaluaciones) y una actividad en el Rol de Evaluación de la Gestión de Riesgos. En concordancia con lo anterior se evidencio la ejecución de 21,82 actividades, lo cual corresponde al 100% de lo programado.</t>
  </si>
  <si>
    <t>La Oficina Asesora de Planeación verifica y aprueba soporte, reporte y el análisis del indicador. Se recomienda al proceso incluir en el análisis el rango de gestión en que se ubicó el indicador de acuerdo con el resultado obtenido.</t>
  </si>
  <si>
    <t>Para el trimestre IV de la vigencia 2025, la OCI programo 22,5 actividades 21,5 en el Rol de Evaluación y Seguimiento (2 Auditorias, 9 Informes de Ley, 10,5 seguimientos y evaluaciones) y una actividad en el Rol de Evaluación de la Gestión de Riesgos. En concordancia con lo anterior se evidencio la ejecución de las 22,5 actividades, lo cual corresponde al 100% de lo programado para el trimestre. Finalmente para la vigencia 2025, la OCI en cumplimiento con su Rol de Evaluación y Seguimiento y el Rol de Gestión de Riesgos programo 79,9 actividades a realizar (por aproximación 80), 73,9 en el Rol de Evaluación y Seguimiento y 6 actividades en el Rol de Evaluación de la Gestión de Riesgos. En concordancia con lo anterior se evidencio la ejecución de las 79,9 actividades, lo cual corresponde al 100% de lo programado.</t>
  </si>
  <si>
    <t>GEN-01</t>
  </si>
  <si>
    <t>Número de metadatos relacionados en el Catalogador de datos JBJCM.</t>
  </si>
  <si>
    <t>Registrar el número de metadatos documentados en el catalogador de datos del JBJCM.</t>
  </si>
  <si>
    <t>Generación de Conocimiento</t>
  </si>
  <si>
    <t>Generar conocimiento para la conservación in situ y ex situ, sostenibilidad y restablecimiento de los ecosistemas, de comunidades, poblaciones y especies vegetales priorizadas de acuerdo con los criterios establecidos para la ciudad de Bogotá y la Región.</t>
  </si>
  <si>
    <t>Diana Milena Fuentes Castañeda / Contratista</t>
  </si>
  <si>
    <t>Reporte del Componente de Datos Biológicos y Socioecológicos del Sistema de Información y Datos de Investigaciones Científicas – SIDIC.</t>
  </si>
  <si>
    <t>(Sumatoria de los metadatos relacionados en el catalogador de datos JBJCM, registrados en el SIDIC durante el periodo de reporte / El total proyectados de metadatos relacionados en el catalogador de datos JBJCM, registrados en el SIDIC durante el periodo de reporte) * 100%</t>
  </si>
  <si>
    <t>Durante el 1 de enero y el 31 de marzo de 2025, se realizó la gestión de los datos de las investigaciones presentados al SIDIC, de acuerdo con el registro del Componente de Datos Biológicos y Socioecológicos del Sistema de Información y Datos de Investigaciones - SIDIC, periodo en el que se consolidó 1 metadato, el cual está publicados en el catalogador de datos del Jardín Botánico José Celestino Mutis (http://catalogador.jbb.gov.co:8090/app/). Lo expuesto anteriormente, indica un cumplimiento del 100% para el trimestre, avance y cumplimiento que le permitió al indicador, posicionarse en el Rango de Gestión, Sobresaliente para el periodo de reporte como en lo relacionado con la Programación Acumulada. El avance y cumplimiento, se puede evidenciar en el Reporte del Componente de Datos Biológicos y Socioecológicos del Sistema de Información y Datos de Investigaciones Científicas – SIDIC del I Trimestre de 2025.</t>
  </si>
  <si>
    <t>Durante el II semestre de 2025, se adelantó la gestión de los datos de las investigaciones presentados al SIDIC, de acuerdo con el registro del Componente de Datos Biológicos y Socioecológicos del Sistema de Información y Datos de Investigaciones - SIDIC, para el periodo comprendido entre el 1ero de abril y el 30 de junio de 2025, con 4 metadatos publicados en el catalogador de datos del Jardín Botánico José Celestino Mutis y un cumplimiento del 100%, que se puede consultar siguiendo el enlace relacionado a continuación: http://catalogador.jbb.gov.co:8090/app/, lo que permitió que el indicador se ubique en el Rango de Gestión Sobresaliente para el periodo de reporte así como en lo relacionado con la Programación Acumulada.</t>
  </si>
  <si>
    <t>Durante el III semestre de 2025, se adelantó la gestión de los datos de las investigaciones presentados al SIDIC, de acuerdo con el registro del Componente de Datos Biológicos y Socioecológicos del Sistema de Información y Datos de Investigaciones - SIDIC, para el periodo comprendido entre el 1ero de julio y el 30 de septiembre de 2025, con 2 metadatos publicados en el catalogador de datos del Jardín Botánico José Celestino Mutis, que se puede consultar siguiendo el enlace relacionado a continuación: http://catalogador.jbb.gov.co:8090/app/. Es decir, se registra cumplimiento del 100% para el periodo de reporte, así como en lo relacionado con la programación acumulada.</t>
  </si>
  <si>
    <t>Durante el IV semestre de 2025, se adelantó la gestión de los datos de las investigaciones presentados al SIDIC, de acuerdo con el registro del Componente de Datos Biológicos y Socioecológicos del Sistema de Información y Datos de Investigaciones - SIDIC, para el periodo comprendido entre el 1ero de octubre y el 31 de diciembre de 2025, con 43 metadatos publicados en el catalogador de datos del Jardín Botánico José Celestino Mutis, que se puede consultar siguiendo el enlace relacionado a continuación: http://catalogador.jbb.gov.co:8090/app/. Es decir, se registra cumplimiento del 100% para el periodo de reporte, así como en lo relacionado con la programación acumulada para la vigencia 2025.</t>
  </si>
  <si>
    <t>GCT-01</t>
  </si>
  <si>
    <t>Gestión Precontractual</t>
  </si>
  <si>
    <t>Establecer el grado de eficacia de la Oficina Jurídica en el trámite de solicitudes de contratos en todas las modalidades de selección, con base al numero de solicitudes de contratación cualquier modalidad radicadas 10 días antes del terminar el periodo, sin estado de no perfeccionado (desistido, rechazado o declarado desierto) respecto al número de contratos suscritos en el periodo.</t>
  </si>
  <si>
    <t>Oficina Jurídica</t>
  </si>
  <si>
    <t>Gestión Contractual</t>
  </si>
  <si>
    <t>Realizar los procesos de contratación para la adquisiciones de los bienes, obras y servicios requeridos por las Dependencias de la Entidad para el cumplimiento de sus fines institucionales, lo cual incluye el desarrollo de las etapas precontractual, contractual y postcontractual.</t>
  </si>
  <si>
    <t>Alberto Luis Julio Tapia / Contratista</t>
  </si>
  <si>
    <t>Base de datos OJ</t>
  </si>
  <si>
    <t>Variable A: Número de contratos suscritos en el periodo Variable B: Numero de solicitudes de contratación en cualquier modalidad radicadas)*100: se refiere a las solicitudes radicadas 10 días antes de terminar el periodo, sin estado de no perfeccionado (desistido, rechazado o declarado desierto) respecto al número de contratos suscritos en el periodo. Las solicitudes radicadas en los 10 últimos días del trimestre se tomara para la medición del periodo siguiente.</t>
  </si>
  <si>
    <t>Durante el periodo analizado el grado de eficacia de la Oficina Jurídica en el trámite de solicitudes de contratos en todas las modalidades de selección, con base al numero de solicitudes de contratación cualquier modalidad radicadas 10 días antes del terminar el periodo es de 98,89%. Lo que ubica el grado de eficacia en el rango de 90% a 100%.</t>
  </si>
  <si>
    <t>La Oficina Asesora de Planeación recibe soporte, reporte y el análisis del indicador. El reporte se recibió de forma extemporánea. Los datos suministrados en el excel se sugiere que tenga correlación en los nombres, ejemplo: Durante el transcurso del trimestre comprendido entre los meses de enero a marzo de 2025 la Oficina Jurídica recibió un total de 953 solicitudes de trámite de contratación distribuidos según se precisa en la tabla, para la medición de está variable NO se tienen en cuenta: *Solcitudes en estado de no perfeccionado (desistido, rechazado o declarado desierto). *Las solicitudes radicadas en los 10 últimos días del trimestre se tomarán para la medición del periodo siguiente. Conforme a lo anterior, el total de solicitudes que se tienen en cuenta para esta medición es de: 903 solicitudes Pero en la tabla se nombra: REPORTE II TRIMESTRE, lo que dificulta identificar a que dato numérico hace relación. Adicionalmente, REPORTE II TRIMESTRE tiene dos datos numéricos 20 y 36</t>
  </si>
  <si>
    <t>Durante el período informado se alcanzó un resultado del 89,71 % en el indicador de gestión precontractual. Este porcentaje refleja un desempeño favorable, aunque no óptimo, ya que al cierre del periodo quedaron en trámite 24 solicitudes de contratación. La acumulación de estas solicitudes pendientes incidió en el resultado final del indicador. Con base en la metodología de evaluación establecida, este desempeño ubica a la entidad en el segundo rango de eficacia, correspondiente a satisfactorio (80 % -90 %), lo cual indica un nivel de cumplimiento aceptable, pero que evidencia oportunidades de mejora en la eficiencia de los procesos precontractuales</t>
  </si>
  <si>
    <t>El valor ejecutado de este periodo es de 97,53 % ubicando el resultado en el rango tres (3), el cual corresponde cualitativamente a un desempeño sobresaliente. Durante el transcurso del periodo de evaluación tenemos un total de 79 contrataciones efectuadas, durante el trimestre se suscribieron 23 contratos que corresponden a trámites radicados durante los trimestres I y II.Durante el transcurso del trimestre comprendido entre los meses de julio a septiembre de 2025 la Oficina Juridica recibio un total de 91 solicitudes de trámite de contratación distribuidos según se precisa en la tabla, para la medición de está variable NO se tienen en cuenta: *Solcitudes en estado de no perfeccionado (desistido, rechazado o declarado desierto). *Las solicitudes radicadas en los 10 últimos días del trimestre se tomaran para la medición del periodo siguiente. Aunque la sumatoria total de solicitudes de 91 no se tienen enc eunta, de confornidad con la formula del indicador: 2 desistidos, 3 Declaración desierta, 1 cancelado y 4 radicados durante los 10 últimos días del trimestre. Conforme a lo anterior el total de solicitudes que se tienen en cuenta para está medición es de: 81 solicitudes.</t>
  </si>
  <si>
    <t>Para el cálculo de la Variable 1 (Contratos Suscritos), se realiza una depuración de dos (2) unidades sobre el total de minutas perfeccionadas (200). Lo anterior responde a que tres (3) de los contratos suscritos derivan de un único proceso de selección (adjudicación por lotes/ítems), el cual representa una sola unidad de trámite administrativo. Este ajuste garantiza la integridad del indicador, alineando el volumen de salida con la cantidad de solicitudes gestionadas y evitando una sobreestimación de la eficacia por la naturaleza técnica de la adjudicación. El indicador de Eficacia en la Contratación para el IV Trimestre de 2025 presenta un resultado del 106.45%. Esta cifra, superior al 100% programado, se explica por la gestión de arrastre de solicitudes de periodos anteriores. Específicamente, se suscribieron 24 contratos cuyas solicitudes fueron radicadas en el II y III Trimestre de 2025, los cuales se finalizaron exitosamente en este periodo. Este resultado refleja una optimización en la capacidad operativa de la Oficina Jurídica, permitiendo no solo atender el 100% de las solicitudes propias del trimestre, sino también evacuar el saldo pendiente de trimestres anteriores, asegurando la continuidad en la prestación de los servicios del Jardín Botánico. Se alcanzó una valor ejecutado del 106,45%, lo cual ubica el resultado en el 3 rango (90-100).</t>
  </si>
  <si>
    <t>TEC-02</t>
  </si>
  <si>
    <t>Disponibilidad de la plataforma de servidores</t>
  </si>
  <si>
    <t>Determinar la eficacia de la plataforma tecnológica a partir de la medida de tiempo en que estuvo disponible para su uso.</t>
  </si>
  <si>
    <t>Gestión de la Tecnología</t>
  </si>
  <si>
    <t>Administrar y mantener la infraestructura de hardware, software, redes y comunicaciones que conforman la plataforma tecnológica que soporta los procesos misionales y de apoyo del Jardín Botánico José Celestino Mutis, mediante la adopción de las mejores prácticas basadas en la metodologia ITIL (Biblioteca de Infraestrucutra de Tencologías de la Información), la aplicación de la norma ISO 27001 para protección de activos tecnológicos, adopción de los líneamientos y estándares de los habilitadores transversales de la Política de Gobierno Digital del estado Colombiano.</t>
  </si>
  <si>
    <t>Diego Armando Quiroga Sosa / Contratista</t>
  </si>
  <si>
    <t>•Reporte de Información de la herramienta NAGIOS.</t>
  </si>
  <si>
    <t>((Total horas del mes - Horas totales de caídas no programadas) / Total horas del mes)*100</t>
  </si>
  <si>
    <t>Durante el periodo del presente reporte se programaron un total de 744 horas de disponibilidad de servicios, sin embargo, dada la presentación de fallas del operador (tercero - ETB) que presta los servicios de conectividad a la Entidad, se generaron un total de 100 horas de indisponibilidad del servicio, la situación fue atendida por el equipo de soporte de la Entidad, sin embargo, la solución requería la intervención del proveedor externo. Este comportamiento generó un resultado del indicador de 86.56 ubicandolo en este periodo un nivel deficiente. Para garantizar la continuidad de los servicios se activaron protocolos como acceso remoto a aplicaciones, trabajo en casa, y activación de procesos y procedimientos manuales durante la interrupción del servicio.</t>
  </si>
  <si>
    <t>La Oficina Asesora de Planeación recibe soporte, reporte y el análisis del indicador. Conforme al correo de alertamiento enviado y a la Nota 4: Cuando el resultado de un indicador evidencie un rango de gestión en “Nivel Deficiente” el líder del proceso y/o enlace MIPG-SIG deberá de relacionar las causas y las acciones correctivas, y registrarlas en el Portal MIPG https://mipg.jbb.gov.co en el módulo de medición. La estructura de cómo realizar el registro se explica en el instructivo DYP.PR.04.I.01 Formulación y/o Actualización de Indicadores. Se evidencia que el proceso no completo el ejercicio indicado, faltando relacionar las causas y las acciones correctivas, y registrándolas en el Portal MIPG</t>
  </si>
  <si>
    <t>Para el periodo se programaron un total de 672 horas de disponibilidad de servidores, se presentaron 36 horas de indisponibilidad no programadas, este comportamiento ubica el indicador en 94.64, dentro del rango satisfactorio.</t>
  </si>
  <si>
    <t>Análisis del Indicador Durante este periodo se programaron un total de 744 horas de disponibilidad se servidores, sin embargo, se presentaron un total de 275 horas de indisponibilidad, dada la finalización del contrato de nube pública Azure, lo que obligó a la entidad a tomar medidas de ahorro en la disponibilidad de servicios y reducir los tiempos de acceso a los servidores de nube. Esta situación llevó a un resultado del indicador de 63.04 ubicándolo en un nivel deficiente. Análisis de Causas (3 causas): - Finalización créditos de uso de nube pública Azure. - Terminación de contratos. - Debilidad en el proceso de gestión contractual para la renovación de los servicios. Causa Raíz: Debilidad en el proceso de gestión contractual para la renovación de los servicios. Acción: Plan de gestión contractual para renovación de los servicios. Cronograma con las fechas y servicios que se van a contratar, tipología, nivel de prioridad. Fecha: 01-04-2025 al 30/05/2025</t>
  </si>
  <si>
    <t>La Oficina Asesora de Planeación verifica soporte, reporte y el análisis del indicador. El proceso presentó resultado deficiente, la acción propuesta por el proceso será objeto de seguimiento para su cumplimiento por parte de la Oficina Asesora de Planeación.</t>
  </si>
  <si>
    <t>Análisis del Indicador: Durante el periodo se programaron un total de 720 horas de disponibilidad de servidores, sin embargo, se presentaron 45 horas de indisponibilidad, lo cual genera un resultado del indicador de 93.75, ubicándolo en un nivel deficiente para el periodo. Esta situación de indisponibilidad se originó en la falla de conectividad dada la ruptura de la fibra de conexión del servicio de internet en los alrededores de la sede principal del Jardín, en el mismo periodo se dio solución a la situación presentada, de igual forma la entidad cuenta con un canal de Backup de conectividad que soporta este tipo de fallas, para la situación descrita este canal también fue afectado. Análisis de Causas: Daño externo de fibra óptica del proveedor del servicio de internet Afectación del servicio de conectividad en el canal principal y canal de backup Imposibilidad de conexión a servicios desde la red interna de la Entidad Causa Raíz: Daño en externo en fibra óptica de la conectividad del proveedor del servicio Plan de Acción: En el siguiente mes se renovará el servicio de conectividad, se tendrá en cuenta dentro de las obligaciones del contrato definir acciones para solucionar de forma rápida y efectiva las afectaciones a la conectividad de la Entidad.</t>
  </si>
  <si>
    <t>La Oficina Asesora de Planeación verifica soporte, reporte y el análisis del indicador. El proceso presentó resultado deficiente, la acción propuesta por el proceso será objeto de seguimiento para su cumplimiento por parte de la Oficina Asesora de Planeación</t>
  </si>
  <si>
    <t>Durante el periodo se establecieron un total de 744 horas de disponibilidad de la plataforma de servidores, dentro de esta programación no se presentaron horas de indisponibilidad no programadas, dado lo anterior el resultado del indicador para el periodo es de 100, ubicándolo en un rango sobresaliente. De igual forma fue aplicada la acción propuesta en periodos anteriores, la misma como se evidencia en el resultado del periodo ha permitido resolver de forma rápida y efectiva las afectaciones a la conectividad de la Entidad.</t>
  </si>
  <si>
    <t>La Oficina Asesora de Planeación verifica soporte, reporte y el análisis del indicador</t>
  </si>
  <si>
    <t>Durante el periodo se programaron un total de 720 horas de disponibilidad de servidores, y no se presentaron horas de caídas no programadas, bajo este comportamiento el resultado del indicador es 100%, ubicándose en un nivel sobresaliente.</t>
  </si>
  <si>
    <t>Para el periodo del presente reporte se establecieron un total de 744 horas de disponibilidad para el mes, sin embargo, se presentaron un total de 36 horas de indisponibilidad de servicios de acceso a servidores, ubicando el indicador en un cumplimiento de 95.16% lo cual lo ubica en un nivel aceptable.</t>
  </si>
  <si>
    <t>Para el periodo correspondiente al presente reporte se establecieron un total de 744 horas de disponibilidad programada para el mes. No obstante, se presentaron 36 horas de indisponibilidad de servicios de acceso a servidores, lo que ubica el indicador en un cumplimiento del 95.16%, valor que se clasifica dentro de un nivel aceptable. Para el seguimiento de este indicador, se desarrolló mesa de trabajo, producto de esta se dejaron las siguientes observaciones: 1. Criterios de priorización: Se solicita mayor claridad frente a los criterios aplicados para la priorización de los eventos de indisponibilidad de servidores. 2. Ventanas de mantenimiento: Es indispensable que las ventanas sean programadas y comunicadas con la debida anticipación, con el propósito de garantizar una adecuada planeación y minimizar el impacto en la operación. 3. Soportes de datos: Desde la OAP se identificó que los soportes asociados no evidencian suficiente claridad, lo que dificulta encontrar coherencia con la información registrada. Se requiere consolidar la trazabilidad respectiva para dar mayor confiabilidad a los datos. No es clara la diferencia identificada entre las 36 horas de indisponibilidad referidas en el informe y las 118,3 horas fuera de servicio reportadas en el mismo documento, lo anterior dificulta el ejercicio de la OAP para poder encontrar consistencia en la información presentada. Finalmente, es importante dejar constancia de que, bajo las condiciones actuales, los soportes suministrados no respaldan plenamente la información entregada por el proceso en consecuencia, el resultado reportado dentro de un rango satisfactorio no es verificable.</t>
  </si>
  <si>
    <t>Durante el periodo se planearon un total de 744 horas de disponibilidad de servicios de servidores, sin embargo, se presentaron un total de 36 horas de indisponibilidad, dado este comportamiento el resultado del indicador para el periodo es de 95.16%, lo que lo ubica en un nivel aceptable. Dado este resultado se plantea el siguiente plan de corrección debido a la ubicación en nivel aceptable durante dos (2) periodos seguidos: Acción de corrección: Implementar una nueva versión del sistema de monitoreo en tiempo real con alertas automatizadas que permitan identificar fallos o comportamientos anómalos antes de que se traduzcan en indisponibilidad. Fecha Inicio: 01/10/2025 Fecha Final: 30/11/2025</t>
  </si>
  <si>
    <t>El proceso presentó el mismo resultado del periodo anterior, lo que género que estructurara una acción de corrección. Respecto a la acción propuesta “Implementar una nueva versión del sistema de monitoreo en tiempo real con alertas automatizadas que permitan identificar fallos o comportamientos anómalos antes de que se traduzcan en indisponibilidad.” No es claro en que momento empezará a funcionar el sistema actualizado. Se mantienen los puntos emitidos en el seguimiento del mes anterior. 1. Criterios de priorización: Se solicita mayor claridad frente a los criterios aplicados para la priorización de los eventos de indisponibilidad de servidores. 2. Ventanas de mantenimiento: Es indispensable que las ventanas sean programadas y comunicadas con la debida anticipación, con el propósito de garantizar una adecuada planeación y minimizar el impacto en la operación. 3. Soportes de datos: Desde la OAP se identificó que los soportes asociados no evidencian suficiente claridad, lo que dificulta encontrar coherencia con la información registrada. Se requiere consolidar la trazabilidad respectiva para dar mayor confiabilidad a los datos. No es clara la diferencia identificada entre las 36 horas de indisponibilidad referidas en el informe y las 118,3 horas fuera de servicio reportadas en el mismo documento, lo anterior dificulta el ejercicio de la OAP para poder encontrar consistencia en la información presentada. Finalmente, es importante dejar constancia de que, bajo las condiciones actuales, los soportes suministrados no respaldan plenamente la información entregada por el proceso en consecuencia, el resultado reportado dentro de un rango satisfactorio no es verificable</t>
  </si>
  <si>
    <t>Durante el periodo se planearon un total de 720 horas de disponibilidad de servicios de servidores, sin embargo, se presentaron un total de 36 horas de indisponibilidad, dado este comportamiento el resultado del indicador para el periodo es de 95%, lo que lo ubica en un nivel aceptable. Dado este resultado continuó de periodos anteriores, en el periodo anterior de reporte se planteó el siguiente plan de corrección: Acción de corrección: Implementar una nueva versión del sistema de monitoreo en tiempo real con alertas automatizadas que permitan identificar fallos o comportamientos anómalos antes de que se traduzcan en indisponibilidad. Fecha Inicio: 01/10/2025 Fecha Final: 30/11/2025</t>
  </si>
  <si>
    <t>El proceso presentó un tercer periodo con resultado satisfactorio de manera consecutiva, lo que género que estructurara una acción de corrección, pero esta es la misma propuesta anteriormente y que no ha sido efectiva para dar corrección al resultado satisfactorio continuo que viene presentando. Respecto a la acción propuesta “Implementar una nueva versión del sistema de monitoreo en tiempo real con alertas automatizadas que permitan identificar fallos o comportamientos anómalos antes de que se traduzcan en indisponibilidad.” Se reitera, No es claro en que momento empezará a funcionar el sistema actualizado. Se mantienen los puntos emitidos en el seguimiento del mes anterior. 1. Criterios de priorización: Se solicita mayor claridad frente a los criterios aplicados para la priorización de los eventos de indisponibilidad de servidores. 2. Ventanas de mantenimiento: Es indispensable que las ventanas sean programadas y comunicadas con la debida anticipación, con el propósito de garantizar una adecuada planeación y minimizar el impacto en la operación. 3. Soportes de datos: Desde la OAP se identificó que los soportes asociados no evidencian suficiente claridad, lo que dificulta encontrar coherencia con la información registrada. Se requiere consolidar la trazabilidad respectiva para dar mayor confiabilidad a los datos. No es clara la diferencia identificada entre las 36 horas de indisponibilidad referidas en el informe y las 118,3 horas fuera de servicio reportadas en el mismo documento, lo anterior dificulta el ejercicio de la OAP para poder encontrar consistencia en la información presentada. Finalmente, es importante dejar constancia de que, bajo las condiciones actuales, los soportes suministrados no respaldan plenamente la información entregada por el proceso en consecuencia, el resultado reportado dentro de un rango satisfactorio no es verificable</t>
  </si>
  <si>
    <t>Durante el periodo se estimaron un total de 744 horas programas del mes, presentándose un total de 72 de caídas no programadas (sin embargo, este tiempo obedece al apagado de servidores en jornadas nocturnas con el objetivo de optimizar el uso de créditos disponibles en el servicio de nube pública), este comportamiento sitúa al indicador en un resultado de 90.32%, un rango deficiente. Este comportamiento ha sido recurrente en los últimos meses, motivo por el cual se definieron acciones de mejora, la acción se concentra en la parametrización de una nueva herramienta de monitoreo y la optimización del uso de créditos en Azure y finalizara el 31 de diciembre de 2025.</t>
  </si>
  <si>
    <t>La Oficina Asesora de Planeación verifica y aprueba soporte, reporte y el análisis del indicador. Se realizará seguimiento al cumplimiento de la acción propuesta por el proceso para subsanar y corregir el resultado deficiente obtenido en el presente periodo</t>
  </si>
  <si>
    <t>Durante el periodo se estimaron un total de 720 horas programas del mes, presentándose un total de 63 de caídas no programadas (sin embargo, este tiempo obedece al apagado de servidores en jornadas nocturnas con el objetivo de optimizar el uso de créditos disponibles en el servicio de nube pública), este comportamiento sitúa al indicador en un resultado de 91.25%, un rango deficiente. Este comportamiento ha sido recurrente en los últimos meses, motivo por el cual se definieron acciones de mejora, la acción se concentra en la parametrización de una nueva herramienta de monitoreo y la optimización del uso de créditos en Azure y finalizara el 31 de diciembre de 2025.</t>
  </si>
  <si>
    <t>La Oficina Asesora de Planeación verifica el soporte, el reporte y el análisis del indicador. Si bien la acción propuesta por el proceso cuenta con una fecha de finalización al 31 de diciembre, no se evidencia una mejora tangible en los resultados. En consecuencia, el indicador será objeto de seguimiento y se adelantarán mesas de trabajo orientadas a identificar las causas de fondo que han generado resultados deficientes de manera recurrente.</t>
  </si>
  <si>
    <t>Durante el periodo se programaron un total de744 de servicios de servidores en operación, sin embargo, se presentaron un total de74 horas de indisponibilidad bajo el plan de ahorro de créditos en el servicio de nube, dado este comportamiento el indicador se ubica en un 90.05%, es decir un nivel deficiente. Esto responde a plan de ahorro de créditos de servicio de Azure (Nube Pública) en el cual algunos servidores son apagados en jornadas que no impactan el funcionamiento de las Entidad. Análisis de causas: Causa 1: Base de cálculo temporal inadecuada (24/7 vs. Horario Laboral). El indicador está calculado sobre una base de tiempo calendario absoluto (horas). Al apagar los servidores intencionalmente por políticas de ahorro, esas horas de inactividad se restan del tiempo operativo, reduciendo el porcentaje matemáticamente, aunque no operativamente. Causa 2: Falta de configuración de Ventanas de Mantenimiento .La herramienta de monitoreo en Azure no tiene configurada la exclusión de alertas o métricas durante los horarios de apagado automático. El sistema interpreta la ausencia de funcionamiento del servidor como una caída del servicio en lugar de una parada planificada. Causa 3: Incongruencia entre la Política de Costos y el Acuerdo de Nivel de Servicio. Existe una política de ahorro de costos que entra en conflicto directo con la definición actual del indicador de disponibilidad. El indicador actual mide Disponibilidad de Infraestructura (Servidor encendido) en lugar de Disponibilidad del Servicio Requerido (servidor encendido cuando lo necesito). Causa Raíz: El indicador está midiendo la disponibilidad bruta sobre un ciclo continuo de 24 horas, en lugar de medir la disponibilidad sobre la ventana de servicio. El indicador actual penaliza la eficiencia de costos (el apagado) tratándola como un incidente técnico. Acción Correctiva: Redefinición de la fórmula de cálculo del indicador de Disponibilidad (Ajuste a Ventana de Servicio). Se debe modificar la meta, niveles y fórmula del indicador para que considere únicamente las horas en las que se espera que el sistema esté activo.</t>
  </si>
  <si>
    <t>La Oficina Asesora de Planeación verifica los soportes, el reporte y el análisis del indicador. No obstante, se evidenció que la acción correctiva propuesta por el proceso no demuestra una mejora tangible en los resultados obtenidos y que la acción definida para el periodo evaluado no cuenta con fecha de inicio ni fecha de finalización. En consecuencia, el indicador será objeto de seguimiento por parte de la Oficina Asesora de Planeación y se adelantarán mesas de trabajo orientadas a identificar las causas de fondo que han generado resultados deficientes de manera recurrente.</t>
  </si>
  <si>
    <t>TEC-03</t>
  </si>
  <si>
    <t>Porcentaje de Cumplimiento ANS</t>
  </si>
  <si>
    <t>Medir el tiempo de respuesta a las solicitudes presentadas por los usuarios</t>
  </si>
  <si>
    <t>Herramienta GLPI</t>
  </si>
  <si>
    <t>Número de requerimientos e incidencias solucionados dentro de los tiempos acordados en los ANS en el aplicativo GLPI (Servicios a cargo del Equipo de Sistemas) / Total de requerimientos e incidencias cerradas y resueltas en el aplicativo GLPI en el periodo (Servicios a cargo del Equipo de Sistemas) * 100</t>
  </si>
  <si>
    <t>Durante el periodo de reporte se registraron un total de 194 casos de requerimientos de soporte en la herramienta GLPI, de los cuales 193 fueron atendidos dentro de los tiempos establecidos en los acuerdos de nivel de servicio (ANS), dado este comportamiento el resultado del indicador es 99.48 ubicándolo en un nivel sobresaliente.</t>
  </si>
  <si>
    <t>Seguimiento OAP. Enero TEC-03. Porcentaje de Cumplimiento ANS: La Oficina Asesora de Planeación verifica y aprueba soporte, reporte y el análisis del indicador.</t>
  </si>
  <si>
    <t>Para el periodo se registraron un total de 331 casos de requerimientos de soporte en la herramienta GLPI, de los cuales 328 fueron atendidos dentro de los acuerdos de nivel de servicio, este comportamiento ubica el indicador en 99.09, en un nivel sobresaliente.</t>
  </si>
  <si>
    <t>Para el periodo se registraron un total de 213 casos de soporte en la herramienta GLPI, los cuales en su totalidad fueron atendidos en los tiempos establecidos en los acuerdos de nivel de servicio, para un resultado de 100 del indicador, ubicándolo en un nivel sobresaliente.</t>
  </si>
  <si>
    <t>Durante el periodo se registraron un total de 136 casos de soporte a través de la herramienta GLPI, la totalidad de casos fue atendida dentro de los tiempos establecidos en los Acuerdos de Nivel de Servicio (ANS). Esto ubica el resultado del indicador en 100, en el rango sobresaliente.</t>
  </si>
  <si>
    <t>Durante el presente periodo se registraron un total de 160 requerimientos a través de la herramienta GLPI de los cuales 153 fueron atendidos y gestionados dentro de los tiempos establecidos en los ANS, y 7 de ellos fueron atendidos fuera de los ANS. Dado este comportamiento el resultado del indicador para el periodo es 95.63, lo que lo ubica en el rango sobresaliente.</t>
  </si>
  <si>
    <t>Para el periodo del presente reporte se registraron un total de 100 casos de soporte a través de la mesa de ayuda GLPI, de los cuales 97 fueron gestionados y atendidos en los tiempos establecidos en los acuerdos de nivel de servicio (ANS), con este comportamiento el resultado del indicador es de 97%, ubicándose en un nivel sobresaliente.</t>
  </si>
  <si>
    <t>Para el periodo se registraron un total de 181 casos de soporte en el aplicativo GLPI de los cuales 177 fueron gestionados y resueltos en los tiempos establecidos en los acuerdos de nivel de servicio y 4 de ellos fuera de dichos tiempos. Con este comportamiento el resultado del indicador es de 97.79 % ubicándolo en un nivel sobresaliente.</t>
  </si>
  <si>
    <t>La Oficina Asesora de Planeación verifica y aprueba soporte, reporte y el análisis del indicador. Se sugiere que los datos dentro del soporte también utilicen dos decimales.</t>
  </si>
  <si>
    <t>Para el periodo se registraron un total de 121 casos de requerimientos en el aplicativo GLPI de los cuales un total de 120 fueron atendidos dentro de los tiempos establecidos por los acuerdos de nivel de servicios (ANS). Dado este comportamiento se registra en el periodo un resultado para el indicador de 99.17%, ubicándolo en un nivel sobresaliente.</t>
  </si>
  <si>
    <t>Durante el periodo se registraron un total de 126 casos registrados de soporte en la herramienta GLPI, de los cuales un total de 123 fueron atendidos dentro de los tiempos establecidos en los acuerdos de nivel de servicio, dado este comportamiento el resultado del indicador fue 97.62%, ubicándolo en un nivel de sobresaliente.</t>
  </si>
  <si>
    <t>Durante el periodo se registraron un total de 123 requerimientos de soportes a través de la herramienta GLPI, de los cuales 121 fueron atendidos dentro de los tiempos establecidos en los acuerdos de nivel de servicio, registraron un valor del indicador para el periodo de 98.37%, ubicándolo en un nivel sobresaliente.</t>
  </si>
  <si>
    <t>Durante el periodo se registraron un total de 141 requerimientos en la herramienta GLPI, de los cuales 138 fueron atendidos dentro de los acuerdos de nivel de servicio (ANS) establecidos., dado este comportamiento el resultado del indicador para el periodo es del 97.87%, ubicándolo en un nivel sobresaliente.</t>
  </si>
  <si>
    <t>Durante el periodo se registraron un total de 198 casos en GLPI de los cuales 191 fueron gestionados dentro de los tiempos, dado este comportamiento el indicador se ubicó en un 96.46%, ubicándolo en un nivel sobresaliente.</t>
  </si>
  <si>
    <t>La Oficina Asesora de Planeación verifica y aprueba soporte, reporte y el análisis del indicador. Con el fin de fortalecer la claridad y la comprensión del análisis del indicador, se sugiere mejorar la redacción del cierre del párrafo.</t>
  </si>
  <si>
    <t>TEC-05</t>
  </si>
  <si>
    <t>Nivel de satisfacción del usuario con el proceso de Gestión de la Tecnología</t>
  </si>
  <si>
    <t>Medir el nivel de satisfacción de los usuarios finales en relación con los servicios prestados por el proceso de gestión de la tecnología</t>
  </si>
  <si>
    <t>Formulario de encuesta</t>
  </si>
  <si>
    <t>Número total de encuestas con nivel de satisfacción sobresaliente / Número total de encuestas diligenciadas * 100</t>
  </si>
  <si>
    <t>Para el periodo que comprende el primer semestre de 2025 se recibieron un total de 923 encuestas con respuesta, de las mismas 882 se ubicaron en un nivel sobresaliente (5), 29 en nivel aceptable (4) y 12 en nivel deficiente (3). Con estos resultados el cálculo del indicador para el periodo es de 95.56%, ubicándose en un nivel sobresaliente.</t>
  </si>
  <si>
    <t>Durante el periodo se diligenciaron un toral de 55 encuestas, de las cuales 52 estuvieron en un nivel de satisfacción sobresaliente, dado este comportamiento el indicador 94.55% ubicándolo en nivel sobresaliente.</t>
  </si>
  <si>
    <t>FCR-01</t>
  </si>
  <si>
    <t>Eficacia en los pagos</t>
  </si>
  <si>
    <t>Controlar la gestión de cumplimiento de los diez (10) días hábiles siguientes a la radicación del informe de pago por parte de los contratistas por prestación de servicios.</t>
  </si>
  <si>
    <t>Gestión de Recursos Financieros</t>
  </si>
  <si>
    <t>Administrar, registrar y controlar los recursos financieros del Jardín Botánico de Bogotá José celestino Mutis conforme a las normas legales vigentes y los principios organizacionales que garanticen la disponibilidad de recursos económicos para el cumplimiento de las metas, proyectos y programas determinados</t>
  </si>
  <si>
    <t>•Sistema OPGET - Si Capital (reporte de pagos)</t>
  </si>
  <si>
    <t>(Cuentas de Cobro pagadas dentro de los diez (10) días hábiles después de su radicación / Cuentas de Cobro recibidas en el mes) *100</t>
  </si>
  <si>
    <t>En el mes de enero los contratos de prestación de servicios de la entidad quedaron constituidos como reserva presupuestal, estos se pagaran en el mes de febrero de 2025, por lo anterior, no se recibió ni se tramito ninguna cuenta para el periodo descrito.</t>
  </si>
  <si>
    <t>La Oficina Asesora de Planeación recibe soporte, reporte y el análisis del indicador. El proceso informa “En el mes de enero los contratos de prestación de servicios de la entidad quedaron constituidos como reserva presupuestal, estos se pagarán en el mes de febrero de 2025, por lo anterior, no se recibió ni se tramito ninguna cuenta para el periodo descrito”. Sin embargo, el soporte recibido no es congruente con el análisis del indicador presentado, por lo anterior se considera que no se adjuntó un soporte que respalde lo informado por parte del proceso, lo anterior dificulta verificar y ejercer el rol de la segunda línea de defensa</t>
  </si>
  <si>
    <t>Durante el mes de febrero de 2025 se radicaron 359 trámites de pagos de los cuales el 96% fueron pagados antes de 10 días de recibidos. El 4% restante que son 13 cuentas se pagaron después de los 10 días, pues presentaron novedades que demoraron el proceso de pago. Es importante mencionar que durante el mes de febrero ser recibieron en su mayoría trámites de reserva presupuestal 2024 pues la contratación se inició en febrero de 2025, así mismo se presentaron novedades con el aplicativo para la radicación de cuentas lo que hizo que se presentaran demoras en el trámite de pagos, ubicandose el indicador como sobresaliente.</t>
  </si>
  <si>
    <t>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 Se reitera la observación de incluir dos decimales a la hora de escribir el resultado porcentual, tal y como lo muestra el sistema. El reporte se recibió de forma extemporánea.</t>
  </si>
  <si>
    <t>Durante el mes de marzo de 2025 se radicaron 717 trámites de pagos entre vigencia actual y reserva presupuestal, de los cuales el 95.96% fueron pagados antes de 10 días de recibidos. El porcentaje restante que corresponde a 29 cuentas se pagaron después de los 10 días, esto se ha mantenido pues, como se mencionó en el mes anterior se presentan novedades en el proceso de pago lo que ha generado algunas novedades en el proceso de pago, ubicándose el indicador como sobresaliente.</t>
  </si>
  <si>
    <t>La Oficina Asesora de Planeación verifica soporte, reporte y el análisis del indicador. Se sugiere revisar la redacción para brindar mayor coherencia en el análisis y que sea menos redundante.</t>
  </si>
  <si>
    <t>Durante el mes de abril de 2025 se radicaron 982 trámites de pagos entre vigencia actual y reserva presupuestal, de los cuales el 96.03% fueron pagados antes de 10 días de recibidos ubicándose el indicador como sobresaliente. El 3.97% restante que son 39 cuentas se pagaron después de los 10 días, los porcentajes se mantienen frente al mes de marzo y esto se ha mantenido pues, como se ha mencionado el procedimiento de pagos ha presentado novedades y se está realizando de manera manual.</t>
  </si>
  <si>
    <t>La Oficina Asesora de Planeación verifica soporte, reporte y el análisis del indicador. Se sugiere que se incluyan los datos numéricos de las dos variables</t>
  </si>
  <si>
    <t>Durante el mes de mayo de 2025 se radicaron 973 trámites de pagos entre vigencia actual y reserva presupuestal, de los cuales el 99,69% fueron pagados antes de 10 días de recibidos. El 0,31% restante que son 3 cuentas se pagaron después de los 10 días, los porcentajes muestran mejora frente al mes de abril, ubicándose el indicador como sobresaliente.</t>
  </si>
  <si>
    <t>Durante el mes de junio de 2025 se radicaron 968 trámites de pagos entre vigencia actual y reserva presupuestal, de los cuales el 99,48% fueron pagados antes de 10 días hábiles, ubicándose el indicador como sobresaliente.</t>
  </si>
  <si>
    <t>La Oficina Asesora de Planeación recibe soporte, reporte y el análisis del indicador. Se recomienda al proceso incluir información relacionada con la variable Cuentas de Cobro recibidas en el mes, para complementar la descripción del análisis. El análisis del indicador se recibe de forma extemporánea.</t>
  </si>
  <si>
    <t>Durante el mes de julio de 2025 se radicaron 994 trámites de pagos de personas naturales entre vigencia actual y reserva presupuestal, de los cuales el 99,60% fueron pagados antes de 10 días hábiles de recibidos. El 0,40% restante que son 4 cuentas se pagaron después de los 10 días, ubicándose el indicador como sobresaliente.</t>
  </si>
  <si>
    <t>Durante el mes de agosto de 2025 se radicaron 1018 trámites de pagos de personas naturales entre vigencia actual y reserva presupuestal, de los cuales el 98,43% fueron pagados hasta máximo 10 días después de recibidos, ubicándose el indicador como sobresaliente. El 1,57% se pagaron después de los 10 días, debido a que luego de ser radicados tuvieron varias inconsistencias en sus soportes los cuales fueron subsanados hasta el último día de pago por contratistas de esa manera, no se logro a pagar en los 10 días, adicional, radicaron 2 cuentas el ultimo día de cierre de Secretaria de hacienda, motivo por el cual no se alcanzo a generar el tramite respectivo, quedando como cuentas por pagar (2) para el mes de Septiembre.</t>
  </si>
  <si>
    <t>Durante el mes de septiembre de 2025 se radicaron 1015 trámites de pagos de personas naturales entre vigencia actual y reserva presupuestal, el cumplimiento fue del 98,52%, ubicándose como sobresaliente, cuentas que fueron pagados hasta máximo 10 días después de recibidos. El 1,48% restante que son 16 cuentas se pagaron después de los 10 días, debido a que tuvieron inconsistencias en sus soportes los cuales fueron subsanados y tramitadas máximo 4 días después.</t>
  </si>
  <si>
    <t>Durante el mes de octubre del año 2025 se radicaron 1020 trámites de pagos de personas naturales, de los cuales el 100% fueron pagados hasta máximo 10 días hábiles después de recibidos, ubicándose el indicador como sobresaliente.</t>
  </si>
  <si>
    <t>Durante el mes de noviembre de 2025 se radicaron 1109 trámites de pagos de personas naturales, de los cuales el 98,2% fueron pagados hasta máximo 10 días después de recibidos. El 1,8% restante que son 20 cuentas se pagaron después de los 10 días, debido a que luego de ser radicados tuvieron varias inconsistencias en sus soportes los cuales fueron subsanados y tramitadas dias despues de diligenciada la orden de pago, ubicándose el indicador como sobresaliente. Con relación a los porcentajes, estos muestran una gran eficiencia en la ejecución de los pagos y en comparación del mes anterior se tramitaron 89 cuentas mas</t>
  </si>
  <si>
    <t>Respecto a la gestión de cumplimiento de los diez (10) días hábiles siguientes a la radiación del informe de pago por parte de los contratistas por prestación de servicios, este indicador obtuvo un valor ejecutado de 99.27%, ubicándose como sobresaliente</t>
  </si>
  <si>
    <t>La Oficina Asesora de Planeación recibe soporte, reporte y el análisis del indicador. En el análisis del indicador se evidencia que, para el mes de diciembre, no fueron incluidas dentro del denominador las cuentas radicadas como cuentas por pagar con programación de pago para enero de 2026. Si bien estas situaciones se encuentran sujetas a los lineamientos de la Secretaría Distrital de Hacienda, corresponden a trámites efectivamente radicados en el periodo y, por tanto, deben ser contemplados dentro del cálculo del indicador, dado que inciden en la medición real de la eficacia del proceso. Su exclusión del denominador genera una medición que no refleja de manera integral el comportamiento del indicador, afectando la consistencia metodológica del resultado reportado.</t>
  </si>
  <si>
    <t>FCR-02</t>
  </si>
  <si>
    <t>Eficacia de pagos persona jurídica</t>
  </si>
  <si>
    <t>Porcentaje de cumplimiento de pago a los contratos de persona jurídica dentro de los 30 días hábiles siguientes a la radiación del informe.</t>
  </si>
  <si>
    <t>Sistema OPGET-Si Capital (reporte de pago)</t>
  </si>
  <si>
    <t>(Cuentas de cobro pagadas dentro de los treinta (30) días hábiles después de su radiación/ cuentas de cobro recibidas en el mes persona jurídica)*100</t>
  </si>
  <si>
    <t>Se recibieron 5 cuentas de cobro correspondiente a personas jurídicas, las cuales se tramitaron dentro del periodo establecido ubicándose en un rango sobresaliente.</t>
  </si>
  <si>
    <t>La Oficina Asesora de Planeación verifica y aprueba soporte, reporte y el análisis del indicador. Del periodo de diciembre El proceso informó “…quedaron 67 cuentas en estado de cuentas por pagar…” sin embargo para el análisis de este periodo no se incluyó información relacionada</t>
  </si>
  <si>
    <t>Durante el mes de febrero se radicaron 21 trámites de pago de personas jurídicas de los cuales fueron pagados durante los treinta días siguientes el 100% de ellos. Cabe anotar que los pagos tramitados a tesorería corresponden a reserva presupuestal 2024 por lo que su número es reducido frente a otros meses de pagos, ubicándose el indicador como sobresaliente.</t>
  </si>
  <si>
    <t>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 El reporte se recibió de forma extemporánea. El proceso no informó en el reporte de enero, ni en el presente, que paso con las 67 cuentas es estado de cuentas por pagar del mes de diciembre, lo cual representa incertidumbre respecto a las cifras reportadas, lo anterior no permite verificar que ocurrió con estas cuentas y cuál es su estado actual.</t>
  </si>
  <si>
    <t>Durante el mes de febrero se radicaron 65 trámites de personas jurídicas, de los cuales fueron pagados durante los treinta días siguientes el 89% de ellos, el 11% restante fueron enviados a tesorerìa fuera de los tiempos establecidos por la Secretarìa de Hacienda Distrital y su pago se realizarà en el mes de abril de 2025, ubicandose el indicador como satisfactorio.</t>
  </si>
  <si>
    <t>Durante el mes de abril se radicaron 43 trámites de personas jurídicas, de los cuales fueron pagados durante los treinta días siguientes el 100% de ellos, ubicándose el indicador como sobresaliente.</t>
  </si>
  <si>
    <t>Durante el mes de mayo se radicaron 76 trámites de personas jurídicas, de los cuales fueron pagados durante los treinta días siguientes el 100% de ellos, ubicándose el indicador como sobresaliente.</t>
  </si>
  <si>
    <t>Durante el mes de junio se radicaron 35 trámites de personas jurídicas, de los cuales el 100% fueron pagados en un periodo de máximo 30 días posteriores a su radicación, ubicándose el indicador como sobresaliente.</t>
  </si>
  <si>
    <t>Durante el mes de julio se radicaron 62 trámites de personas jurídicas, las cuales fueron pagadas dentro de 30 días hábiles posteriores a su radicación y pagados el 100% de ellos, ubicándose el indicador como sobresaliente.</t>
  </si>
  <si>
    <t>Durante el mes de agosto se radicaron 75 trámites de cuentas de personas jurídicas, 10 tramites mas de lo reportado en el mes de julio las cuales fueron pagadas dentro de los 30 días hábiles posteriores a su radicación.</t>
  </si>
  <si>
    <t>Durante el mes de septiembre se radicaron 88 trámites de personas jurídicas, las cuales fueron pagadas las 88 dentro de los 30 días después de su radicación, ubicándose el indicador como sobresaliente con un cumplimiento del 100%.</t>
  </si>
  <si>
    <t>Durante el mes de Octubre se radicaron 87 trámites de personas jurídicas, las cuales fueron pagadas el mismo numero (87) dentro de los 30 días hábiles posteriores a su radicación, ubicándose el indicador como sobresaliente.</t>
  </si>
  <si>
    <t>Durante el mes de noviembre se radicaron 93 trámites de personas jurídicas, las cuales fueron pagadas en su totalidad dentro de los 30 dias posteriores a su radicación, ubicándose el indicador como sobresaliente.</t>
  </si>
  <si>
    <t>Durante el mes de diciembre se radicaron 134 trámites de personas jurídicas, las cuales fueron pagados en su totalidad dentro de los 30 días posteriores a su radicación, obteniéndose un cumplimiento del 100% ubicándose como sobresaliente.</t>
  </si>
  <si>
    <t>FIS-01</t>
  </si>
  <si>
    <t>Solicitudes tramitadas a tiempo por almacén</t>
  </si>
  <si>
    <t>Determinar el porcentaje de solicitudes atendidas o tramitadas a tiempo por el almacén que cumplan con los criterios establecidos para su gestión.</t>
  </si>
  <si>
    <t>Gestión de Recursos Físicos</t>
  </si>
  <si>
    <t>Administrar, gestionar y custodiar los recursos físicos a cargo del Jardín Botánico José Celestino Mutis</t>
  </si>
  <si>
    <t>•Solicitudes de los movimientos realizados carpetas ubicadas en el área de almacen •Comprobantes registrados en el sistame de inforamción SI CAPITAL •Correos institucionales</t>
  </si>
  <si>
    <t>(No de solicitudes atendidas / No total de solicitudes recibidas) *100</t>
  </si>
  <si>
    <t>En el mes de enero de 2025 se recibieron 130 paz y Salvos 6 Entradas al Almacén, 17 Salidas de Consumo, 7 Salidas al servicio Devolutivos, 2 Traslados entre funcionarios y 0 Reintegros Devolutivos. Análisis: Para el mes de enero hubo gran aumento de paz y salvos teniendo en cuenta que la Entidad finalizaron varios contratos de prestación de servicio también hubo un aumento en los movimientos de recursos físicos (bienes de consumo) por el ingreso de todos los operarios en el Jardín Botánico.</t>
  </si>
  <si>
    <t>La Oficina Asesora de Planeación verifica soporte y coincide con el reporte y el análisis del indicador. 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t>
  </si>
  <si>
    <t>En el mes de febrero de 2025 se recibieron 73 paz y Salvos 6 Entradas al Almacén, 24 Salidas de Consumo, 13 Salidas al servicio Devolutivos, 48 Traslados entre funcionarios y 9 Reintegros Devolutivos, ubicándose el indicador como sobresaliente con un cumplimiento del 100%. Análisis: Para el mes de febrero hubo una disminución de paz y salvos teniendo en cuenta que en la Entidad finalizaron pocos contratos de prestación de servicio también hubo un aumento en los movimientos de recursos físicos (bienes de consumo) por el ingreso de todos los operarios en el Jardín Botánico.</t>
  </si>
  <si>
    <t>La Oficina Asesora de Planeación verifica soporte y coincide con el reporte y el análisis del indicador. 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t>
  </si>
  <si>
    <t>Descripción: En el mes de marzo de 2025 se recibieron 51 paz y Salvos 11 Entradas al Almacén, 84 Salidas de Consumo, 4 Salidas al servicio Devolutivos, 107 Traslados entre funcionarios y 11 Reintegros Devolutivos. Análisis: Para el mes de marzo hubo una disminución de paz y salvos teniendo en cuenta que en la Entidad finalizaron pocos contratos de prestación de servicio también hubo un aumento en los movimientos de recursos físicos (bienes de consumo) por el ingreso de todos los operarios en el Jardín Botánico., ubicándose el indicador como sobresaliente</t>
  </si>
  <si>
    <t>En el mes de abril de 2025 se recibieron 37 paz y Salvos 12 Entradas al Almacén, 101 Salidas de Consumo, 3 Salidas al servicio Devolutivos, 56 Traslados entre funcionarios y 24 Reintegros Devolutivos. Análisis: Para el mes de abril hubo una gran disminución de paz y salvos teniendo en cuenta que en la Entidad finalizaron pocos contratos de prestación de servicio también hubo un aumento en los movimientos de recursos físicos (bienes devolutivos) por reasignación de inventarios en las áreas del Jardín Botánico., ubicándose el indicador como sobresaliente.</t>
  </si>
  <si>
    <t>En el mes de mayo de 2025 se recibieron 13 paz y Salvos 11 Entradas al Almacén, 53 Salidas de Consumo, 14 Salidas al servicio Devolutivos, 50 Traslados entre funcionarios y 11 Reintegros Devolutivos. Análisis: Para el mes de mayo hubo una gran disminución de paz y salvos teniendo en cuenta que en la Entidad finalizaron pocos contratos de prestación de servicio también hubo un aumento en los movimientos de recursos físicos (bienes devolutivos) por reasignación de inventarios en las áreas del Jardín Botánico, ubicándose el indicador como sobresaliente.</t>
  </si>
  <si>
    <t>La Oficina Asesora de Planeación verifica soporte y coincide con el reporte y el análisis del indicador. Se sugiere que dentro del análisis de los resultados del indicador se incluya su rango de gestión y el porcentaje de cumplimiento.</t>
  </si>
  <si>
    <t>En el mes de junio de 2025 se recibieron 10 paz y Salvos 10 Entradas al Almacén, 72 Salidas de Consumo, 11 Salidas al servicio Devolutivos, 13 Traslados entre funcionarios y 11 Reintegros Devolutivos, ubicandose como sobresaliente con un cumplimiento del 100%. Para el mes de junio hubo una gran disminución de paz y salvos teniendo en cuenta que en la Entidad finalizaron pocos contratos de prestación de servicio también hubo un aumento en los movimientos de recursos físicos (bienes devolutivos) por reasignación de inventarios en las áreas del Jardín Botánico.</t>
  </si>
  <si>
    <t>En el mes de julio de 2025 se recibieron 28 paz y Salvos 9 Entradas al Almacén, 46 Salidas de Consumo, 6 Salidas al servicio Devolutivos, 15 Traslados entre funcionarios y 11 Reintegros Devolutivos, ubicándose el indicador como sobresliente. Para el mes de julio hubo una disminución de paz y salvos teniendo en cuenta que en la Entidad finalizaron pocos contratos de prestación de servicio, también hubo un aumento en los movimientos de recursos físicos (bienes devolutivos) por reasignación de inventarios en las áreas del Jardín Botánico.</t>
  </si>
  <si>
    <t>En el mes de agosto se recibieron 14 paz y Salvos 7 Entradas al Almacén, 85 Salidas de Consumo, 2 Salidas al servicio Devolutivos, 8 Traslados entre funcionarios y 7 Reintegros Devolutivos. En el presente mes, hubo una gran disminución de paz y salvos teniendo en cuenta que en la Entidad finalizaron pocos contratos de prestación de servicio, también se generó un aumento en los movimientos de recursos físicos (bienes devolutivos) por reasignación de inventarios en las diferentes áreas, ubicándose el indicador como sobresaliente.</t>
  </si>
  <si>
    <t>En el mes de septiembre de 2025 se recibieron 14 paz y Salvos 17 Entradas al Almacén, 73 Salidas de Consumo, 6 Salidas al servicio Devolutivos, 18 Traslados entre funcionarios y 12 Reintegros Devolutivos, se generó una disminución de paz y salvos teniendo en cuenta que en la Entidad finalizaron pocos contratos de prestación de servicio también hubo un aumento en los movimientos de recursos físicos (bienes devolutivos) por reasignación de inventarios en las áreas del Jardín Botánico., el indicador tuvo un cumplimiento del 100% ubicándose como sobresaliente.</t>
  </si>
  <si>
    <t>En el mes de Octubre de 2025 se recibieron 10 paz y Salvos 13 Entradas al Almacén, 107 Salidas de Consumo, 4 Salidas al servicio Devolutivos, 7 Traslados entre funcionarios y 6 Reintegros Devolutivos, ubicándose el indicador como sobresaliente. Para el presente mes, hubo una disminución de paz y salvos teniendo en cuenta que en la Entidad finalizaron pocos contratos de prestación de servicio también hubo una disminución en los movimientos de recursos físicos (bienes devolutivos) por reasignación de inventarios en las áreas del Jardín Botánico.</t>
  </si>
  <si>
    <t>La Oficina Asesora de Planeación verifica y aprueba soporte, reporte y el análisis del indicador. Se sugiere incluir el porcentaje de cumplimiento, conforme al resultado obtenido</t>
  </si>
  <si>
    <t>En el mes de noviembre de 2025 se recibieron 71 paz y Salvos 25 Entradas al Almacén, 63 Salidas de Consumo, 12 Salidas al servicio Devolutivos, 29 Traslados entre funcionarios y 6 Reintegros Devolutivos. Ademas 1 comprobante anulado, tramitandose el mismo nuemeros de solicitudes recibidas VS atendidas, ubicandose el indicador como sobresaliente. Para el mes de noviembre hubo un leve aumento de paz y salvos teniendo en cuenta que en la Entidad ya empesaron a finalizar contratos de prestación de servicio también hubo una disminución en los movimientos de recursos físicos (bienes devolutivos) por reasignación de inventarios en las áreas del Jardín Botánico.</t>
  </si>
  <si>
    <t>La Oficina Asesora de Planeación verifica y aprueba el soporte, el reporte y el análisis del indicador. Se sugiere precisar en la descripción que el resultado corresponde al cumplimiento del 100%, con el fin de brindar mayor claridad. Los demás datos incluidos aportan un contexto adecuado para la comprensión del indicador.</t>
  </si>
  <si>
    <t>En el mes de diciembre de 2025 se recibieron 771 paz y Salvos, 49 Entradas al Almacén, 80 Salidas de Consumo, 50 Salidas al servicio Devolutivos, 117 Traslados entre funcionarios y 15 Reintegros Devolutivos. Para el mes de diciembre hubo un gran aumento de paz y salvos teniendo en cuenta que en la Entidad ya finalizaron la mayoría de contratos de prestación de servicio, también hubo una gran incremento en los movimientos de recursos físicos (bienes devolutivos) por reasignación de inventarios.</t>
  </si>
  <si>
    <t>FIS-02</t>
  </si>
  <si>
    <t>Porcentaje de depuración de bienes inservibles u obsoletos</t>
  </si>
  <si>
    <t>Revisar y depurar los bienes inservibles o sin uso de la entidad para paso a destinación final, confirmado a través de la resolución de aprobación de bajas</t>
  </si>
  <si>
    <t>Anual</t>
  </si>
  <si>
    <t>•Resolución de baja -Relación de bienes para baja</t>
  </si>
  <si>
    <t>(Total bienes inversibles o sin uso para baja o traslado aprobados por resolución/ No de bienes inservibles o sin uso para baja o traslado a otra entidad ) *100%</t>
  </si>
  <si>
    <t>Para el año 2025 hasta el mes de septiembre se ha realizado el proceso de baja para 157 bienes, aprobados y autorizados por el comite MIPG y consignados en el acto administrativos Resoluciones 209 del 28 de agosto del 2025, teniéndose un valor ejecutado del 100% ubicándose el indicador como sobresaliente.</t>
  </si>
  <si>
    <t>NA</t>
  </si>
  <si>
    <t>Indicador Anual, no es objeto de evaluación en este periodo</t>
  </si>
  <si>
    <t>FIS-04</t>
  </si>
  <si>
    <t>Actividades realizadas por mantenimiento</t>
  </si>
  <si>
    <t>Determinar el porcentaje de actividades realizadas por el equipo de mantenimiento según el plan de mantenimiento</t>
  </si>
  <si>
    <t>•Reporte de seguimiento al Plan de Mantenimiento</t>
  </si>
  <si>
    <t>(Número de actividades de mantenimiento ejecutadas/Número de actividades de mantenimientos programadas) *100</t>
  </si>
  <si>
    <t>Se programaron 173 actividades con diferente periodicidad, actividades proyectadas de carácter preventivas y recurrentes, necesarias para el buen funcionamiento del jardín, el indicador se ubica entre el rango como sobresaliente.</t>
  </si>
  <si>
    <t>La Oficina Asesora de Planeación verifica soporte, reporte y el análisis del indicador. Se sugiere que las imágenes se agrupen por actividad definida dentro del cronograma, para una identificación más efectiva al momento de revisarla, es importante que el análisis sea más explicativo.</t>
  </si>
  <si>
    <t>Durante el segundo trimestre del 2025, por parte del área de mantenimiento se programaron 142 actividades, ejecutándose el mismo número de actividades en el periodo descrito, ubicándose el indicador como sobresaliente con un cumplimiento del 100%.</t>
  </si>
  <si>
    <t>La Oficina Asesora de Planeación recibe soporte, reporte y el análisis del indicador. El proceso debe fortalecer el ejercicio de la fuente de información, no es claro el cronograma y su relación con los PDF que evidencian ejecución, estos últimos no están enumerados, lo anterior dificulta el ejercicio de verificación y seguimiento por parte de la segunda línea de defensa</t>
  </si>
  <si>
    <t>Se ejecutaron las actividades de mantenimiento de acuerdo a las actividades programadas durante el trimestre, ubicándose el indicador como sobresaliente con un cumplimiento del 100%.</t>
  </si>
  <si>
    <t>La Oficina Asesora de Planeación recibe soporte, reporte y el análisis del indicador. El proceso debe fortalecer el ejercicio de la fuente de información, no es claro el cronograma y su relación con los PDF que evidencian ejecución, estos últimos no están enumerados, lo anterior dificulta el ejercicio de verificación y seguimiento por parte de la segunda línea de defensa. En seguimiento a las revisiones realizadas por la Oficina Asesora de Planeación durante los dos primeros trimestres del año, de manera atenta nos permitimos reiterar las observaciones previamente comunicadas respecto al reporte y análisis del indicador a su cargo. En ese sentido, nos permitimos hacer un resumen de las mismas para que se tengan en cuenta y sean incorporadas en el próximo informe: -Primer trimestre: se verificó el soporte, reporte y análisis del indicador, y se recomendó agrupar las imágenes por actividad definida dentro del cronograma, con el fin de facilitar la identificación y revisión de la información. -Segundo trimestre: se observó que, si bien se recibió el soporte y análisis, el proceso debe fortalecer la trazabilidad de la fuente de información. No es clara la relación entre el cronograma y los documentos PDF que evidencian la ejecución, los cuales no están enumerados, lo que dificulta el ejercicio de verificación por parte de la segunda línea de defensa. En este sentido, solicitamos ajustar el próximo reporte del indicador teniendo en cuenta las siguientes recomendaciones: 1. El cronograma debe ser formalizado por medio de la aprobación por parte del líder del proceso. 2. Organizar el cronograma enumerando las actividades propuestas. 3. Asegurar que en el PDF las imágenes estén vinculadas al número correspondiente de la actividad en el cronograma. 4. Presentar un análisis explicativo, que no se limite a describir actividades, sino que evidencie los avances, resultados y acciones de mejora. Agradecemos su atención a estas recomendaciones, que buscan fortalecer la calidad y trazabilidad de la información reportada, y facilitar el ejercicio de seguimiento institucional tanto de la segunda como de la tercera línea de defensa. Conforme a lo observado anteriormente, la Oficina Asesora de Planeación se permite informar, que no se pudo verificar y corroborar completamente la ejecución y el cumplimiento del indicador de gestión, esta observación se ha manifestado en periodos anteriores.</t>
  </si>
  <si>
    <t>Con relación a las actividades realizadas por el equipo de mantenimiento de acuerdo al plan de mantenimiento propuesto (Actividades programadas Vs Actividades ejecutadas) , este indicador para este trimestre tuvo un cumplimiento del 90.63% ubicándose como sobresaliente.</t>
  </si>
  <si>
    <t>La Oficina Asesora de Planeación recibe soporte, reporte y el análisis del indicador. El proceso debe fortalecer el ejercicio de la fuente de información, no es claro el cronograma y su relación con los PDF que evidencian ejecución, estos últimos no están enumerados, lo anterior dificulta el ejercicio de verificación y seguimiento por parte de la segunda línea de defensa.</t>
  </si>
  <si>
    <t>Se evidencia el soporte documental del cálculo realizado trimestralmente durante el 1er semestre 2025, no obstante, los datos registrados en la fuente de información, para el 2do trimestre no son concordantes, toda vez que la variable del denominador no contempla la totalidad de los mantenimientos programados. Por lo anterior, el resultado del indicador varia así: 142/161=88%.
Lo anterior, evidencia incumplimiento en la ejecución de la actividad N° 9 del procedimiento DYP.PR.04. Igualmente, en concordancia con la recomendación de la 2LD el ejercicio de reporte debe fortalecerse de manera integral. Por lo que, se eleva una observación y se solicita formular un plan de mejoramiento.</t>
  </si>
  <si>
    <t>GTH-01</t>
  </si>
  <si>
    <t>Cumplimiento Plan de Seguridad y Salud en el Trabajo-Proceso</t>
  </si>
  <si>
    <t>Medir el cumplimiento del Plan de Seguridad y Salud en el Trabajo con el propósito de hacer seguimiento a las actividades previstas en la programación realizada al inicio de la vigencia</t>
  </si>
  <si>
    <t>Gestión del Talento Humano</t>
  </si>
  <si>
    <t>Planear, organizar, ejecutar y controlar las acciones que promuevan la provisión y desarrollo del talento humano, a través del fortalecimiento de las competencias laborales, los planes de bienestar y seguridad y salud en el trabajo, así como la gestión de situaciones administrativas que se generen en el ingreso, permanencia o retiro del personal de la Entidad.</t>
  </si>
  <si>
    <t>• Grabación y/o acta y/o listado de asistencia a capacitación • Cronograma del Plan de Trabajo Anual de Seguridad y Salud en el trabajo • Informe de las actividades realizadas en el marco del Plan de Trabajo Anual de Seguridad y Salud en el trabajo</t>
  </si>
  <si>
    <t>( # de actividades realizadas/ # de actividades programadas ) *100</t>
  </si>
  <si>
    <t>Se programaron y ejecutaron 7 actividades realizadas, se ejecuto el 100% para un cumplimiento del indicador del 100% ubicandose como sobresaliente.</t>
  </si>
  <si>
    <t>La Oficina Asesora de Planeación recibe soporte, reporte y el análisis del indicador. Se evidencia que el cronograma no está aprobado por el jefe de la dependencia como se ha realizado en vigencias anteriores, no se adjuntó el Informe de las actividades realizadas en el marco del Plan de Trabajo Anual de Seguridad y Salud en el trabajo fuente de información incluida para soportar la ejecución del indicador. El indicador se presentó de forma extemporánea, el soporte Cronograma del Plan de Trabajo Anual de Seguridad y Salud en el trabajo se presentó de forma editable y el Informe de las actividades realizadas en el marco del Plan de Trabajo Anual de Seguridad y Salud en el trabajo no se proporcionó, por lo anterior el resultado no puede ser del todo verificado por parte de la Oficina Asesora de Planeación, la deficiencia de soportes incompletos y presentados de forma extemporánea es recurrente.</t>
  </si>
  <si>
    <t>Con relación al Plan de Seguridad y Salud en el Trabajo y el objetivo de medir el cumplimiento del Plan de Seguridad y Salud en el Trabajo con el propósito de hacer seguimiento a las actividades previstas en la programación realizada al inicio de la vigencia, para el segundo trimestre se cumplió con el 100% de las actividades programadas, ubicándose el indicador como sobresaliente.</t>
  </si>
  <si>
    <t>La Oficina Asesora de Planeación recibe soporte, reporte y el análisis del indicador. La redacción del análisis del indicador es confusa. De las fuentes de información establecidas por el proceso, se tienen las siguientes observaciones: * Listados de asistencia a capacitaciones (En algunas actividades reportadas no se anexó este soporte, dificultando así el ejercicio de la segunda línea de defensa de realizar seguimiento y verificación de cumplimiento de lo reportado por parte del proceso) * Cronograma del Plan de Trabajo Anual de Seguridad y Salud en el trabajo (Es un archivo editable, sin firmas, esto dificulta establecer la forma en que el proceso realiza ajustes y modificaciones, debido a que no se observa que esté oficializado, mediante firmas o emisión de memorando) * Informe de las actividades realizadas en el marco del Plan de Trabajo Anual de Seguridad y Salud en el trabajo (Genera confusión que el informe hace referencia es al primer trimestre y no al segundo, el cual es el que está siendo objeto seguimiento. El informe contiene siglas que no se entienden y tampoco se aclaran o explican para poder comprender su significado dentro del texto.) En los soportes recibidos se observó lo siguiente: 1. La actividad “1. Evaluar plataforma estratégica SST (Política, Objetivos, Indicadores)”. La política no está adoptada es un borrador, se recuerda al proceso que los documentos soporte del indicador deben ser documentos finales. 2. La actividad “6. Osteomusculares” no cuenta con listado de asistencia. 3. La actividad “7. Realizar escuelas ( MMSS,Columna, MMII)” no cuenta con listado de asistencia. 4. La actividad “8. Seguimiento al PAPE ( JBB, vivero y metrosur)” no cuenta con listado de asistencia. 5. La actividad “9. Diagnóstico Objetivo Riesgo Pisocosocial” no tiene listado de asistencia. 6. La actividad “11. Seguimiento programa proteccion contra caídas” El procedimiento GTH.PRG.02 Programa de proteccion contra caidas REV seguimiento.docx No esta adoptado, es un borrador. Se recuerda al proceso que los documentos soporte del indicador deben ser documentos finales. 7. La actividad “14. Seguimiento protocolo riesgo publico” El GTH.PR.13.P.01 Protocolo Prevención del Riesgo Público 2025.docx. No esta adoptado, es un borrador. Se recuerda al proceso que los documentos soporte del indicador deben ser documentos finales. 8. La actividad “16. Inspecciones ergonómicas en puestos de trabajo. Las actas se encuentran sin firmas, por lo anterior no son validas como soporte del indicador, esta actividad no tiene listados de asistencia que corroboren su realización. 9. La actividad “10. Seguimiento de casos SVE”. Comparte el mismo soporte que tiene la actividad “5. Seguimiento al cumplimiento de recomendaciones MÉDICAS”. Se esperaría que fueran actividades diferentes. Conforme a lo observado anteriormente, la Oficina Asesora de Planeación se permite informar, que no se pudo verificar y corroborar completamente la ejecución y el cumplimiento del indicador de gestión. El indicador se presentó de forma extemporánea el día 11 de julio de 2025. La deficiencia en el reporte de soportes, así como su presentación de forma extemporánea, es recurrente.</t>
  </si>
  <si>
    <t>Se programaron 9 actividades y/o sesiones por parte de GTH-SST para el III Trimestre ejecutándose las mismas 9 actividades programadas para un cumplimiento del 100%, ubicándose el indicador como sobresaliente.</t>
  </si>
  <si>
    <t>La Oficina Asesora de Planeación recibe soporte, reporte y el análisis del indicador. Se evidencia diligenciamiento de información y cargue de evidencias de forma extemporánea. El proceso mejoró en la presentación de soportes.</t>
  </si>
  <si>
    <t>Cumplimiento Plan de Seguridad y Salud en el Trabajo para el ultimo trimestre con un cumplimiento del 100%, ubicándose el indicador como sobresaliente.</t>
  </si>
  <si>
    <t>La Oficina Asesora de Planeación recibe los soportes, el reporte y el análisis del indicador sin embargo, se identificó que el informe entregado por el proceso no cuenta con la aprobación del líder del proceso, lo cual limita su validez institucional. De igual manera, el cronograma de actividades se encuentra definido en un archivo Excel de uso interno no obstante, para fortalecer el control interno y la gestión documental, se sugiere formalizar dicho cronograma mediante memorando, estableciendo que cualquier modificación deba ser tramitada y aprobada de manera formal, evitando ajustes informales sin soporte institucional. Adicionalmente, para la presente revisión, el cronograma en formato Excel no permite identificar con claridad la fecha de ejecución de las actividades. En particular, para las actividades 5. Rendición de cuentas, 7. Revisión por la Alta Dirección y 32. Seguimiento a los hallazgos, no se anexan soportes que evidencien su realización, tales como grabaciones, actas o listados de asistencia, lo cual dificulta la verificación y trazabilidad de la información. Se recuerda que los soportes deben corresponder a productos finales. En este sentido, se evidencian documentos, como el Informe Resolución 0312, que mezclan estructuras externas con internas, afectando la claridad del soporte presentado. Finalmente, en el cronograma remitido por el proceso no se observa correspondencia entre las actividades reportadas y los nombres de los soportes asociados, situación que impide verificar de manera adecuada el cumplimiento de las actividades y la medición del indicador.</t>
  </si>
  <si>
    <t>En concordancia con el monitoreo de la 2LD se observó nuevamente debilidad en el ejercicio de reporte por parte del proceso GTH (soportes documentales que no dan cuenta del cumplimiento de las actividades), lo que a su vez genera que los datos reportados en el Portal MIPG no sean concordantes y el resultado del indicador sea menor al reportado:
•	1/10=10% para el 1 trimestre.
•	Para el 2 trimestre, dado que no se allego el Cronograma del Plan de Trabajo Anual de Seguridad y Salud en el trabajo, que es el soporte documental que da la línea base para la medición.
Esta situación ha sido reiterativa, como se evidencia en las siguientes observaciones previas: Observación N.º 2 (informe diciembre 2023), Observación N.º 8 (junio 2024), Observación N.º 2 (septiembre 30 de 2024) y Observación N.º 2 (diciembre 2024).
A pesar de que se han formulado cuatro planes de mejoramiento (Plan N.º 10, 83 y 115 —cumplidos en términos—, y Plan N.º 145 —actualmente en ejecución), los resultados observados evidencian que los Planes 10 y 83 no fueron efectivos.
Por esta razón, aunque no se eleva una nueva observación, se insta al proceso GTH, incluyendo a su líder, enlace MIPG y responsables del cálculo y reporte del indicador, a implementar acciones adicionales de autocontrol que aseguren la no repetición de esta situación. Se recuerda que la recurrencia es un criterio clave para evaluar la efectividad de los planes de mejoramiento, y lo evidenciado indica su inefectividad.</t>
  </si>
  <si>
    <t>GTH-02</t>
  </si>
  <si>
    <t>Cumplimiento del Plan Institucional de Capacitación (PIC)</t>
  </si>
  <si>
    <t>Medir el cumplimiento de la ejecución de las actividades programadas en el PIC, con base en el diagnóstico de necesidades determinado a través de los Proyectos de Aprendizaje en Equipo</t>
  </si>
  <si>
    <t>• Informe de gestión seguimiento PIC • Grabación y/o acta y/o listado de asistencia a capacitación • Cronograma del Plan Institucional de Capacitación</t>
  </si>
  <si>
    <t>([Número de capacitaciones realizadas - PIC]/[Número de capacitaciones programadas - PIC])*100</t>
  </si>
  <si>
    <t>Durante el primer trimestre del año 2025 se tenia proyectado realizar 5 capacitaciones contempladas en el PIC, las cuales se realizaron, se adjunta soporte correspondiente, ubicándose el indicador como sobresaliente.</t>
  </si>
  <si>
    <t>La Oficina Asesora de Planeación verifica soporte, reporte y el análisis del indicador. 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 así como su rango de gestión y el porcentaje de cumplimiento. El reporte se recibió de forma extemporánea. Las fuentes de información, el informe viene sin firmas que aprueben su ejecución y el cronograma tampoco está aprobado como se ha presentado en vigencias anteriores. Si bien, presenta un porcentaje de cumplimiento del 100% sus fuentes de información no están correctamente aprobadas por el líder del proceso.</t>
  </si>
  <si>
    <t>Con relación al Plan Institucional de Capacitación (PIC) y el objetivo de Medir el cumplimiento de la ejecución de las actividades programadas en el PIC, con base en el diagnóstico de necesidades determinado a través de los Proyectos de Aprendizaje en Equipo, para el segundo trimestre se cumplió con el 100% de las actividades programadas, ubicándose el indicador como sobresaliente.</t>
  </si>
  <si>
    <t>La Oficina Asesora de Planeación recibe soporte, reporte y el análisis del indicador. Las fuentes de información del indicador son: •V1. Informe de gestión seguimiento PIC y listado de asistencias a capacitaciones. •V.2. Cronograma del Plan Institucional de Capacitación. En los soportes recibidos se observó lo siguiente: Se incluyeron actividades que no hacen parte del periodo de seguimiento, como lo es el mes de marzo, el informe cuenta solo con las firmas de quienes proyectaron y revisaron, pero no tiene firma de un jefe o líder que haya aprobado el mismo. 1. La actividad “9. Primer Encuentro de Cuidadores de la Confianza”. No cuenta con listado de asistencia, el cual hace parte de las fuentes de información establecidas por el proceso para soportar la ejecución del indicador de gestión. 2. La actividad “14. Manejo y mantenimiento de maquinaria del JBB SENA”. El documento “Maquinaria y equipos usados en las actividades de colecciones vivas SENA.docx” es un borrador, Se recuerda al proceso que los documentos soporte del indicador deben ser documentos finales. No tiene listado de asistencia Conforme a lo observado anteriormente, la Oficina Asesora de Planeación se permite informar, que no se pudo verificar y corroborar completamente la ejecución y el cumplimiento del indicador de gestión. El indicador se presentó de forma extemporánea el día 11 de julio de 2025. La deficiencia en el reporte de soportes, así como su presentación de forma extemporánea es recurrente.</t>
  </si>
  <si>
    <t>Se programaron 17 actividades y/o sesiones por parte de GTH con relación al Plan Institucional de Capacitación (PIC) para el III Trimestre ejecutándose las mismas 17 actividades para un cumplimiento del 100%, ubicándose el indicador como sobresaliente.</t>
  </si>
  <si>
    <t>La Oficina Asesora de Planeación recibe soporte, reporte y el análisis del indicador. En el reporte del proceso Se programaron 17 actividades y/o sesiones por parte de GTH con relación al Plan Institucional de Capacitación (PIC) para el III Trimestre ejecutándose las mismas 17 actividades para un cumplimiento del 100%, ubicándose el indicador como sobresaliente, sin embargo, en las conclusiones del informe PAI - PIC Tercer trimestre, La gestión del Plan Institucional de Capacitación (PIC) durante el tercer trimestre de 2025 exhibió un sólido cumplimiento operativo, reflejando el compromiso de la entidad con el fortalecimiento de las capacidades de sus servidores. De las 17 actividades de formación planeadas para este periodo, se ejecutaron 16, lo que establece un valor relativo de cumplimiento del 94.1% de la meta trimestral, lo anterior genera inconsistencias en el reporte descriptivo y el reporte cuantitativo, Se recomienda al proceso verificar los datos para que al momento de presentar el informe y el reporte exista coherencia entre los mismos. Se evidencia diligenciamiento de información y cargue de evidencias de forma extemporánea. El proceso mejoró en la presentación de soportes.</t>
  </si>
  <si>
    <t>Cumplimiento del Plan Institucional de Capacitación (PIC) para el ultimo trimestre de la vigencia con un cumplimiento del 100% ubicándose el indicador como sobresaliente.</t>
  </si>
  <si>
    <t>La Oficina Asesora de Planeación recibe los soportes, el reporte y el análisis del indicador sin embargo, se identificó que el informe entregado por el proceso no cuenta con la aprobación del líder del proceso, lo cual limita su validez institucional. De igual manera, el cronograma de actividades se encuentra definido en un archivo Excel de uso interno no obstante, para fortalecer el control interno y la gestión documental, se sugiere formalizar dicho cronograma mediante memorando, estableciendo que cualquier cambio deba ser tramitado y aprobado de manera formal, evitando ajustes informales sin soporte institucional. Adicionalmente, para la presente revisión, el cronograma en formato Excel no permite identificar la fecha de ejecución de las actividades ni se anexan soportes que evidencien su realización, tales como grabaciones, actas o listados de asistencia a las capacitaciones reportadas, lo cual dificulta la verificación y trazabilidad de la información.</t>
  </si>
  <si>
    <t>En concordancia con el monitoreo de la 2LD se observó nuevamente debilidad en el ejercicio de reporte por parte del proceso GTH, toda vez que:
•	1 trimestre: Los soportes documentales no son suficientes, idóneos para respaldar la ejecución reportada, por lo tanto, no es posible verificar el cumplimiento del 100% reportado como resultado del indicador.
•	2 trimestre: No se allega el "Cronograma del Plan Institucional de Capacitación" por lo que no se cuenta con una línea base que permita realizar el cálculo del indicador.
Lo anterior denota debilidades en el cumplimiento de actividad N° 9 del procedimiento "DYP.PR.04 Gestión de Indicadores", es importante mencionar que esta situación ha sido reiterativa, como se evidencia en las siguientes observaciones previas: Observación N.º 2 (informe diciembre 2023), Observación N.º 8 (junio 2024), Observación N.º 2 (septiembre 30 de 2024) y Observación N.º 2 (diciembre 2024).
A pesar de que se han formulado cuatro planes de mejoramiento (Plan N.º 10, 83 y 115 —cumplidos en términos—, y Plan N.º 145 —actualmente en ejecución), los resultados observados evidencian que los Planes 10 y 83 no fueron efectivos.
Por esta razón, aunque no se eleva una nueva observación, se insta al proceso GTH, incluyendo a su líder, enlace MIPG y responsables del cálculo y reporte del indicador, a implementar acciones adicionales de autocontrol que aseguren la no repetición de esta situación. Se recuerda que la recurrencia es un criterio clave para evaluar la efectividad de los planes de mejoramiento, y lo evidenciado indica su inefectividad.</t>
  </si>
  <si>
    <t>GTH-03</t>
  </si>
  <si>
    <t>Cumplimiento Plan de Capacitación en Seguridad y Salud en el trabajo-Proceso</t>
  </si>
  <si>
    <t>Medir el cumplimiento de la ejecución de las actividades programadas en el Plan Anual de Capacitación de Seguridad y Salud en el Trabajo, con base en el diagnóstico de necesidades determinado a través del Sistema de Gestión en Seguridad y Salud en el trabajo</t>
  </si>
  <si>
    <t>• Grabación y/o acta y/o listado de asistencia a capacitación • Cronograma del Plan de Capacitación en Seguridad y salud en el trabajo. • Informe plan Capacitaciones SST.</t>
  </si>
  <si>
    <t>([Número de capacitaciones realizadas - SST]/[Número de capacitaciones programadas - SST])*100</t>
  </si>
  <si>
    <t>Se programaron y ejecutaron 8 capacitaciones realizadas con referencia al plan de Capacitación de SST, se ejecutaron al 100% ubicándose el indicador como sobresaliente.</t>
  </si>
  <si>
    <t>La Oficina Asesora de Planeación recibe soporte, reporte y el análisis del indicador. Se evidencia que el cronograma no está aprobado por el jefe de la dependencia como se ha realizado en vigencias anteriores, no se adjuntó el Informe plan Capacitaciones SST fuente de información incluida para soportar la ejecución del indicador. El indicador se presentó de forma extemporánea, el soporte Cronograma del Plan de Capacitación en Seguridad y salud en el trabajo se presentó de forma editable y el plan Capacitaciones SST no se proporcionó, por lo anterior el resultado no puede ser del todo verificado por parte de la Oficina Asesora de Planeación, la deficiencia de soportes incompletos y presentados de forma extemporánea es recurrente.</t>
  </si>
  <si>
    <t>Con relación al Plan de Capacitación en Seguridad y Salud en el trabajo y el objetivo de Medir el cumplimiento de la ejecución de las actividades programadas en el Plan Anual de Capacitación de Seguridad y Salud en el Trabajo, con base en el diagnóstico de necesidades determinado a través del Sistema de Gestión en Seguridad y Salud en el trabajo, para el segundo trimestre se cumplió con el 100% de las actividades programadas, ubicándose el indicador como sobresaliente.</t>
  </si>
  <si>
    <t>La Oficina Asesora de Planeación recibe soporte, reporte y el análisis del indicador. Las fuentes de información del indicador son: * Listados de asistencia a capacitaciones. (En algunas actividades reportadas no se anexo este soporte, dificultando así el ejercicio de la segunda línea de defensa de realizar seguimiento y verificación de cumplimiento de lo reportado por parte del proceso) * Cronograma del Plan de Capacitación en Seguridad y salud en el trabajo. No se adjuntó. * Informe plan Capacitaciones SST. No se adjuntó. 1. 8. Capacitación sobre estilos de vida saludable tabaquismo, alcohol, sustancias psicoactivas. No cuenta con listado de asistencia, el cual hace parte de las fuentes de información establecidas por el proceso para soportar la ejecución del indicador de gestión 2. 15. No te enrolles suelta (Manejo de conflictos y comunicación y asertiva). El listado de asistencia adjunto carece de información que respalde su valides, tal como fecha, hora, nombre de la capacitación entre otras. GTH-03 JULIO 10.zip no se pudo abrir y verificar la información que contenía. Conforme a lo observado anteriormente, la Oficina Asesora de Planeación se permite informar, que no se pudo verificar y corroborar completamente la ejecución y el cumplimiento del indicador de gestión. El indicador se presentó de forma extemporánea el día 11 de julio de 2025. El proceso ha presentado PMP anteriores por estos mismos motivos, como el PMP No 10 y 145</t>
  </si>
  <si>
    <t>Se programaron 21 actividades y/o sesiones por parte de GTH-SST con relación cumplimiento de la ejecución de las actividades programadas en el Plan Anual de Capacitación de Seguridad y Salud en el Trabajo, para el III Trimestre ejecutándose las 21 actividades programadas para un cumplimiento del 100%, ubicándose el indicador como sobresaliente.</t>
  </si>
  <si>
    <t>La Oficina Asesora de Planeación verifica soporte, reporte y el análisis del indicador. Recomendamos al proceso, en el informe de gestión presentado como soporte, en la parte de firmas sea revisado el siguiente párrafo, Los arriba firmantes declaramos que hemos revisado el presente documento y lo encontramos ajustado a las normas y disposiciones legales vigentes y, por lo tanto, bajo nuestra responsabilidad, lo presentamos para la firma del jefe de Secretaria general debido a que si bien fue firmado por la persona que elaboro, reviso y aprobó, no está firmado por la Sec. General, lo anterior para que se tenga presente en próximos reportes. Se evidencia diligenciamiento de información y cargue de evidencias de forma extemporánea. El proceso mejoró en el orden y coherencia de la presentación de soportes.</t>
  </si>
  <si>
    <t>Se genera el seguimiento al Cumplimiento Plan de Capacitación en Seguridad y Salud en el trabajo, cumplimiento del indicador de un 100% ubicándose el indicador como sobresaliente</t>
  </si>
  <si>
    <t>La Oficina Asesora de Planeación recibe soporte, reporte y el análisis del indicador. Se identificó que el informe entregado por el proceso no cuenta con la aprobación del líder del proceso, lo cual limita su validez institucional. De igual manera, el cronograma de actividades se encuentra definido en un archivo Excel de uso interno no obstante, para fortalecer el control interno y la gestión documental, se sugiere formalizar dicho cronograma mediante memorando, estableciendo que cualquier cambio deba ser tramitado y aprobado de manera formal, evitando ajustes informales sin soporte institucional.</t>
  </si>
  <si>
    <t>En concordancia con el monitoreo de la 2LD se observó nuevamente debilidad en el ejercicio de reporte por parte del proceso GTH, toda vez que para el 2 trimestre: No se allega el "Cronograma del Plan de Capacitación en Seguridad y salud en el trabajo" por lo que no se cuenta con una línea base que permita realizar el cálculo del indicador.
Lo anterior denota debilidades en el cumplimiento de actividad N° 9 del procedimiento "DYP.PR.04 Gestión de Indicadores", es importante mencionar que esta situación ha sido reiterativa, como se evidencia en las siguientes observaciones previas: Observación N.º 2 (informe diciembre 2023), Observación N.º 8 (junio 2024), Observación N.º 2 (septiembre 30 de 2024) y Observación N.º 2 (diciembre 2024).
A pesar de que se han formulado cuatro planes de mejoramiento (Plan N.º 10, 83 y 115 —cumplidos en términos—, y Plan N.º 145 —actualmente en ejecución), los resultados observados evidencian que los Planes 10 y 83 no fueron efectivos.
Por esta razón, aunque no se eleva una nueva observación, se insta al proceso GTH, incluyendo a su líder, enlace MIPG y responsables del cálculo y reporte del indicador, a implementar acciones adicionales de autocontrol que aseguren la no repetición de esta situación. Se recuerda que la recurrencia es un criterio clave para evaluar la efectividad de los planes de mejoramiento, y lo evidenciado indica su inefectividad.</t>
  </si>
  <si>
    <t>DOC-01</t>
  </si>
  <si>
    <t>Transferencias Documentales Primarias</t>
  </si>
  <si>
    <t>Medir la entrega oportuna de las transferencias documentales primarias por parte de las dependencias de la entidad, teniendo en cuenta el cronograma elaborado por el proceso de Gestión Documental en conjunto con los Jefes y/o enlaces de cada dependencia, el cual es revisado y aprobado por Secretaría General y socializada la versión final por medio de memorando interno.</t>
  </si>
  <si>
    <t>Gestión Documental</t>
  </si>
  <si>
    <t>Organizar el acumulado documental de propiedad del Jardín Botánico para garantizar la oportuna disposición de cualquier documento en tiempo real, como apoyo administrativo para el cumplimiento de los objetivos misionales y el normal funcionamiento de los procesos de la Entidad.</t>
  </si>
  <si>
    <t>• Cronograma de Transferencias Documentales • Acta de legalización de transferencia documental primaria • Formato Unico de Inventario Documental - FUID</t>
  </si>
  <si>
    <t>(Transferencias documentales primarias legalizadas / Transferencias documentales primarias programadas y aprobadas en el cronograma)*100 Legalizadas: Hace referencia al trasladado de la documentación al archivo central</t>
  </si>
  <si>
    <t>Durante el mes de febrero, se envió el memorando 2025JBB20005734 a los jefes de oficina, junto con el cronograma establecido para las transferencias documentales. Es importante destacar que las fechas fueron verificadas con los enlaces de cada oficina. Se llevó a cabo la validación y recepción de las transferencias documentales y de las series documentales producidas, las cuales debían ser transferidas al Archivo Central conforme a la Tabla de Retención Documental (TRD) y lo establecido en el cronograma de Transferencias Documentales Primarias. Durante el primer trimestre, se recibieron dos transferencias documentales correspondientes a la Subdirección Educativa y Cultural y Presupuesto, como se evidencia en los documentos adjuntos, ubicándose el indicador como sobresaliente.</t>
  </si>
  <si>
    <t>La Oficina Asesora de Planeación verifica y aprueba soporte, reporte y el análisis del indicador. Se sugiere incluir el porcentaje de ejecución del indicador.</t>
  </si>
  <si>
    <t>Durante el segundo trimestre se legalizan 7 transferencias documentales (Presupuesto, Atención al Ciudadano, Secretaría General, Sistemas, Subdirección Técnica Operativa, Planeación (2025JBB600018644 prórroga junio), y presupuesto), ubicándose el indicador como sobresaliente. Por otro lado, las transferencias correspondientes a las dependencias de Tesorería y Oficina Jurídica, que estaban incluidas en la primera versión del cronograma, fueron aplazadas por solicitud de los responsables del proceso, mediante los memorandos 2025JBB110029984 y 2025JBB233029714, reprogramándose su entrega para los meses de octubre y noviembre. Se adjunta versión 2 del cronograma aprobado por Secretaria general conforme a los memorandos recibido</t>
  </si>
  <si>
    <t>La Oficina Asesora de Planeación verifica soporte, el cual coincide con el reporte y el análisis del indicador. Se sugiere incluir el porcentaje de cumplimiento dentro de la descripción del análisis del indicador.</t>
  </si>
  <si>
    <t>Durante el tercer trimestre de la vigencia 2025 y conforme al cronograma establecido de transferencias documentales primarias se programaron y legalizaron 5 transferencias documentales (Comunicaciones, Oficina de arborización, almacén, control interno Disciplinario y Talento humano, ubicándose el indicador como sobresaliente. Por otro lado, las transferencias correspondientes a las dependencias de Contabilidad y Oficina Control interno, que estaban incluidas en la tercera versión del cronograma, fueron aplazadas por solicitud de los responsables del proceso, mediante los memorandos 2025JBB120056664 y 2025JBB231055124, reprogramándose su entrega para los meses de noviembre y diciembre. Se adjunta versión 3 del cronograma aprobado por Secretaria general conforme a los memorandos recibidos.</t>
  </si>
  <si>
    <t>Análisis del indicador : Durante el cuarto trimestre se programaron 6 transferencias documentales (Jurídica, contabilidad, Control interno, tesorería, gestión documental y subdirección científica.) Respecto a las transferencias documentales de las dependencias de Jurídica y Tesorería no fueron legalizadas por parte de las oficinas mencionadas. se adjunta el acta de la revisión previa y de seguimiento del proceso de gestión documental. Se adjunta versión 4 del cronograma aprobado por Secretaria general conforme al memorando recibido 2025JBB300059084. ANÁLISIS DE CAUSAS 1. Insuficiencia de personal asignado al proceso de transferencias documentales en las dependencias productoras, lo que limitó la organización, verificación y preparación oportuna de los expedientes conforme a las TRD. 2. Falta de compromiso y priorización por parte de las dependencias responsables para efectuar la entrega formal y el alistamiento de los expedientes. 3. Retrasos en la gestión interna de las dependencias para atender los requerimientos técnicos realizados por gestión documental. CAUSA RAÍZ Debilidad en la asignación de recursos humanos y en la apropiación de los procesos en relación a las transferencias documentales primarias, lo que impacta el cumplimiento del cronograma aprobado. ACCIÓN CORRECTIVA Socializar semestralmente el proceso de Transferencias Documentales primarias, responsabilidades, cronograma y consecuencias del incumplimiento, en sesión del Comité Institucional de Gestión y Desempeño, con el fin de fortalecer el compromiso de las dependencias, asegurar la asignación de responsables y mejorar el cumplimiento del cronograma de transferencias documentales conforme a la normatividad archivística vigente. Fecha: 20/01/2026 al 30/12/2026</t>
  </si>
  <si>
    <t>DOC-02</t>
  </si>
  <si>
    <t>Gestión, trámite y cierre de comunicaciones oficiales</t>
  </si>
  <si>
    <t>Generar alertas respecto a la adecuada gestión, trámite y cierre de las comunicaciones oficiales internas y externas</t>
  </si>
  <si>
    <t>•V1. Sistema de gestión de documentos electrónicos - GEA •V.2 Informes Gestión de Comunicaciones oficiales</t>
  </si>
  <si>
    <t>(Número Comunicaciones oficiales cerradas en el software de gestión documental / Comunicaciones oficiales de entrada radicadas y asignadas en el software de gestión documental) *100 Número Comunicaciones oficiales cerradas en el software de correspondencia: Hace referencia a las comunicaciones oficiales cerradas en el periodo actual + Comunicaciones Oficiales cerradas de periodos anteriores.</t>
  </si>
  <si>
    <t>Durante el mes de enero se recibieron un total de 778 comunicaciones oficiales radicadas en el aplicativo GEA. Actualmente hay 150 radicados aún en trámite. A la fecha se han finalizado 628 del mes de enero y 55 comunicaciones gestionadas pendientes de meses anteriores, para un total de 683 comunicaciones cerradas lo que representa el 87.7 %. Como resultado del seguimiento a los existe un rezago de 165 comunicaciones pendientes de cierre que corresponde a 2 del mes de octubre, 1 del mes de noviembre,12 del mes de diciembre y 150 del mes de enero de 2025 pendientes por gestionar.</t>
  </si>
  <si>
    <t>La Oficina Asesora de Planeación verifica soporte y coincide con el reporte y el análisis del indicador. Se sugiere incluir el rango de gestión en el que se ubicó el indicador, conforme al resultado obtenido</t>
  </si>
  <si>
    <t>Durante el mes de febrero se recibieron un total de 1006 comunicaciones oficiales radicadas en GEA, actualmente hay 53 radicados aun en tramite, a la fecha se han finalizado 953 del mes de febrero y 150 comunicaciones gestionadas pendientes de meses anteriores. Para un total de 1103 comunicaciones cerradas lo que representa el 100%. cabe resaltar que por error de digitación en el informe quedo el numero de 15 comunicaciones gestionadas.</t>
  </si>
  <si>
    <t>La Oficina Asesora de Planeación verifica soporte, reporte y el análisis del indicador. 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 El proceso informa que el resultado obtenido es 100%, pero el resultado que refleja el sistema es una sobre ejecución, al obtener un porcentaje de cumplimiento del 109,64%, se recomienda al proceso tener en cuenta los datos que brinda el sistema para construir el análisis del indicador y que este sea más acertado.</t>
  </si>
  <si>
    <t>Durante el mes de marzo se recibieron un total de 954 comunicaciones oficiales radicadas en el aplicativo GEA. Actualmente hay 162 radicados aún en trámite. A la fecha se han finalizado 42 del mes de febrero de los 53 pendientes por cerrar en el reporte anterior. Para un total de 834 comunicaciones cerradas lo que representa el 87.42 %.</t>
  </si>
  <si>
    <t>La Oficina Asesora de Planeación verifica soporte, reporte y el análisis del indicador. Se sugiere incluir el rango de gestión en el que se ubicó el indicador, conforme al resultado obtenido, que en este caso fue satisfactorio.</t>
  </si>
  <si>
    <t>Durante el mes de abril se recibieron un total de 973 comunicaciones oficiales radicadas en el aplicativo GEA. Actualmente, hay 74 radicados aún en trámite. A la fecha se han finalizado 161 del mes de marzo de los 162 pendientes por cerrar en el reporte anterior. Para un total de 1.060 comunicaciones cerradas, lo que representa el 108,94%. Existe un rezago de 22 comunicaciones pendientes de cierre que corresponde al filtro desde diciembre de 2024, al mes de abril de 2025, pendientes por gestionar VENCIDAS.</t>
  </si>
  <si>
    <t>Durante el mes de mayo se recibieron un total de 1.230 comunicaciones oficiales radicadas en el aplicativo GEA. Actualmente, hay 132 radicados aún en trámite. A la fecha se han finalizado 67 del mes de abril de los 74 pendientes por cerrar en el reporte anterior. Para un total de 1.165 comunicaciones cerradas, lo que representa el 94,72%, ubicándose el indicador en un rango sobresaliente. Existe un rezago de 19 comunicaciones pendientes de cierre que corresponde al filtro desde enero de 2025, al mes de mayo de 2025, pendientes por gestionar VENCIDAS.</t>
  </si>
  <si>
    <t>Durante el mes de junio se recibieron un total de 1100 comunicaciones oficiales radicadas en el aplicativo GEA. Actualmente, hay 112 radicados aún en trámite y 6 de ellos vencidos. A la fecha se han finalizado 131 del mes de mayo de los 132 pendientes por cerrar en el reporte anterior. Para un total de 1119 comunicaciones cerradas, lo que representa el 101,73 %, ubicándose el indicador como sobresaliente.</t>
  </si>
  <si>
    <t>La Oficina Asesora de Planeación verifica soporte y coincide con el reporte y el análisis del indicador. El indicador tuvo un 1,73% de sobre ejecución.</t>
  </si>
  <si>
    <t>Durante el mes de julio se recibieron un total de 1451 comunicaciones oficiales radicadas en el aplicativo GEA. Actualmente, hay 238 radicados aún en trámite y 8 de ellos vencidos. A la fecha se han finalizado 108 del mes de junio por cerrar en el reporte anterior. Para un total de 1321 comunicaciones cerradas, lo que representa el 91.04%, ubicándose el indicador como sobresaliente. Existe un rezago de 8 comunicaciones pendientes de cierre que corresponde al filtro desde enero de 2025 al mes de junio de 2025, pendientes por gestionar vencidas.</t>
  </si>
  <si>
    <t>Durante el mes de agosto se recibieron un total de 1245 comunicaciones oficiales radicadas en el aplicativo GEA. Actualmente, hay 296 radicados aún en trámite y 2 de ellos vencidos. A la fecha se han finalizado 236 del mes de julio por cerrar en el reporte anterior. Para un total de 1185 comunicaciones cerradas, lo que representa el 95.18%, ubicándose el indicador como sobresaliente. Existe un rezago de 2 comunicaciones pendientes de cierre que corresponde al filtro desde el 1 de junio de 2025 al 31 de julio de 2025, pendientes por gestionar VENCIDAS.</t>
  </si>
  <si>
    <t>Durante el mes de septiembre se recibieron un total de 1609 comunicaciones oficiales radicadas en el aplicativo GEA. Actualmente, hay 211 radicados aún en trámite y 6 de ellos vencidos. A la fecha se han finalizado 290 del mes de agosto por cerrar en el reporte anterior. Para un total de 1688 comunicaciones cerradas, lo que representa el 104.91% ubicándose el indicador como sobresaliente. Existe un rezago de 3 comunicaciones pendientes de cierre que corresponde al filtro desde el 1 de junio al 31 de agosto de 2025, pendientes por gestionar.</t>
  </si>
  <si>
    <t>La Oficina Asesora de Planeación verifica y aprueba soporte, reporte y el análisis del indicador. El proceso presentó periodo en sobre ejecución leve</t>
  </si>
  <si>
    <t>Durante el mes de octubre se recibieron un total de 1389 comunicaciones oficiales radicadas en el aplicativo GEA. Actualmente, hay 177 radicados aún en trámite y 4 de estos vencidos. A la fecha se han finalizado 204 del mes de septiembre por cerrar en el reporte anterior. Para un total de 1416 comunicaciones cerradas, lo que representa 101.94%, ubicándose el indicador como sobresaliente. Existe un rezago de 9 comunicaciones pendientes de cierre que corresponde al filtro desde el 1 de junio al 30 de septiembre de 2025, pendientes por gestionar vencidas</t>
  </si>
  <si>
    <t>La Oficina Asesora de Planeación verifica soporte, reporte y el análisis del indicador. El resultado obtenido en este periodo para el indicador es una sobre ejecución leve de 1,94%</t>
  </si>
  <si>
    <t>Durante el mes de noviembre se recibieron un total de 1169 comunicaciones oficiales radicadas en el aplicativo GEA. Actualmente, hay 127 radicados aún en trámite y 6 de estos vencidos. A la fecha se han finalizado 174 del mes de octubre por cerrar en el reporte anterior. Para un total de 1.216 comunicaciones cerradas, lo que representa el 104.02%, ubicándose el indicador como sobresaliente. Existe un rezago de 12 comunicaciones pendientes de cierre que corresponde al filtro desde el 1 de julio al 31 de octubre de 2025, pendientes por gestionar vencidas</t>
  </si>
  <si>
    <t>Durante el mes de diciembre se recibieron un total de 1.238 comunicaciones oficiales radicadas en el aplicativo GEA. Actualmente, hay 128 radicados aún en trámite y 9 de estos vencidos. A la fecha se han finalizado 122 del mes de noviembre por cerrar en el reporte anterior. Para un total de 1.232 comunicaciones cerradas, lo que representa el 99,52%, ubicándose el indicador como sobresaliente.</t>
  </si>
  <si>
    <t>JUR-01</t>
  </si>
  <si>
    <t>Procesos Judiciales</t>
  </si>
  <si>
    <t>Establecer el grado de eficacia de la Oficina Jurídica en atención de Procesos Judiciales</t>
  </si>
  <si>
    <t>Jurídico</t>
  </si>
  <si>
    <t>Brindar una adecuada operativización de los trámites establecidos legalmente para adelantar la contratación de los bienes y servicios que requiere la entidad para el cabal cumplimiento de su objeto misional, a través de las diferentes tipologías contractuales previstas en la ley.</t>
  </si>
  <si>
    <t>•Plataforma SIPROJ WEB</t>
  </si>
  <si>
    <t>(Número de Procesos Judiciales atendidos / Número de Procesos Judiciales notificados) X 100</t>
  </si>
  <si>
    <t>Durante el período reportado se logró un cumplimiento del 100 % en el indicador establecido, lo cual refleja una gestión eficaz y oportuna por parte del equipo responsable. Este resultado obedece al hecho de que los 28 procesos judiciales notificados durante el lapso evaluado —de los cuales 26 correspondieron a acciones de tutela y 2 a procesos ordinarios— fueron atendidos dentro de los plazos establecidos, garantizando así el cumplimiento de los deberes institucionales y la adecuada respuesta frente a los requerimientos judiciales. Este desempeño evidencia el compromiso con la eficiencia en la gestión jurídica y la observancia de los principios de oportunidad y responsabilidad en la atención de procesos</t>
  </si>
  <si>
    <t>La Oficina Asesora de Planeación verifica soporte, reporte y el análisis del indicador. Se recuerda al proceso la importancia de incluir en el análisis del indicador el rango de gestión en el cual se ubicó, asimismo, se recomienda al proceso que los soportes utilizados para reflejar la ejecución del indicador, sean adoptados conforme a lo establecido en el sistema documental MIPG-SIG y actualizar la fuente de información de este.</t>
  </si>
  <si>
    <t>La ejecución del indicador alcanzó un porcentaje del 100%, ubicando el resultaos en el tercer rango (90-100), logrando un alto grado de eficacia en la gestión de la Oficina Jurídica en atención de Procesos Judiciales</t>
  </si>
  <si>
    <t>JUR-04</t>
  </si>
  <si>
    <t>Porcentaje de cumplimiento de fichas presentadas ante el Comité de Conciliación</t>
  </si>
  <si>
    <t>Gestionar de manera eficaz los casos presentados ante el comité de conciliacion asegurando el estudio eficaz y oportuno de los tramites judiciales y extrajudiciales que involucren a la entidad.</t>
  </si>
  <si>
    <t>Base de datos jurídicas</t>
  </si>
  <si>
    <t>Numero de fichas Presentadas: Hace referencia al numero de fichas Generadas y presentadas ante el comité de conciliacion Total de Numero de casos estudiados: Hace referencia al total de Numero de casos recibidos y estudiados por el comite.</t>
  </si>
  <si>
    <t>La ejecución del indicador alcanzó un porcentaje del 100%, ubicando el resultaos en el tercer rango (90-100), logrando un alto grado de eficaz en la gestión de os casos presentados ante el comité de conciliación asegurando el estudio eficaz y oportuno de los tramites judiciales y extrajudiciales que involucren a la entidad.</t>
  </si>
  <si>
    <t>JUR-05</t>
  </si>
  <si>
    <t>Prevención del Daño antijurídico</t>
  </si>
  <si>
    <t>Establecer el grado de eficiencia del comité de conciliacion mediante la gestion efectiva de los diversos tramites judiciales y extrajudiciales que involucran a la entidad con el fin de prevenir el daño antijuridico.</t>
  </si>
  <si>
    <t>Base de datos jurídica</t>
  </si>
  <si>
    <t>Numero de fichas presentadas ante el comité en el periodo : Hace referencia a lo presentado ante el comité de conciliación 20 días antes del corte del periodo que es semestral Numero de demandas admitidas en el periodo: Hace referencia al número de demandas y solicitudes admitidas 20 días antes del corte del periodo que es semestral</t>
  </si>
  <si>
    <t>La ejecución del indicador alcanzó un porcentaje del 100%, ubicando el resultaos en el tercer rango (90-100), logrando un alto grado de eficiencia del comité de conciliación mediante la gestión efectiva de los diversos tramites judiciales y extrajudiciales que involucran a la entidad con el fin de prevenir el daño antijurídico.</t>
  </si>
  <si>
    <t>La Oficina Asesora de Planeación verifica y aprueba los soportes, el reporte y el análisis del indicador no obstante, se sugiere incluir de manera explícita el rango de gestión en el que se ubicó el indicador, conforme al resultado obtenido. Adicionalmente, se recomienda fortalecer el reporte incorporando un análisis que describa la interacción entre las variables que componen el indicador, con el fin de mejorar su comprensión e interpretación.</t>
  </si>
  <si>
    <t>Si bien se allegan los soportes documentales de "202507081752026627,6914_SENTENCIAS JECUTORIADAS A FAVOR" y "202507081752026617,0133_SENTENCIAS EJECUTORIADAS" estos documentos no son concordantes con la fuente de información establecida en la ficha técnica del indicador, lo que denota debilidades en el cumplimiento de actividad N° 9 "Reportar el avance de los indicadores de gestión del proceso" del procedimiento "DYP.PR.04 Gestión de Indicadores".</t>
  </si>
  <si>
    <t>SDI-02</t>
  </si>
  <si>
    <t>Porcentaje de controles ubicados en cuantitativamente controlados y en mejora continua.</t>
  </si>
  <si>
    <t>Medir el porcentaje de aumento del nivel de madurez real en la implementación de controles de seguridad digital con base en la Matriz de Evaluación, Aplicabilidad y Diagnóstico de Controles minimizando los riesgos asociados.</t>
  </si>
  <si>
    <t>Seguridad de la Información</t>
  </si>
  <si>
    <t>Proteger la disponibilidad, integridad y confidencialidad de los activos de información en el Jardín Botánico de Bogotá José Celestino Mutis, a través de la gestión de riesgos de seguridad y privacidad de la información y la implementación de políticas, procedimientos y controles necesarios y suficientes, de manera que se puedan prevenir y gestionar los incidentes de seguridad de la información y violaciones de privacidad contribuyendo al cumplimiento de la misión institucional y los objetivos estratégicos</t>
  </si>
  <si>
    <t>Jina Paola Gonzalez / Contratista</t>
  </si>
  <si>
    <t>Eficiencia</t>
  </si>
  <si>
    <t>Cuatrimestral</t>
  </si>
  <si>
    <t>SDI.PR.02.F.02.Matriz de Evaluación, Aplicabilidad y Diagnóstico de Controles</t>
  </si>
  <si>
    <t>[Cantidad de Controles ubicados en cuantitativamente controlados y mejora continua.]/[Cantidad de controles a establecidos para seguridad digital]*100</t>
  </si>
  <si>
    <t>Para el I cuatrimestre de la vigencia 2025, el indicador de aumento del nivel de madurez muestra los resultados de 76.34% de Controles ubicados en el nivel de madurez cuantitativamente controlado o mejora continua, el cual se refleja en los ajustes realizados por los procesos de Seguridad de Información SDI y Gestión de la Tecnología TEC, ajustes que impactan el desarrollo de las actividades de seguridad, en el cumplimiento de Modelo de seguridad y privacidad de la información -MSPI, así como ajustes en la aplicación de los procedimientos que se relacionan el control y monitoreo de la infraestructura tecnológica que puede afectar la confidencialidad, integridad y disponibilidad de la información. Este resultado da aun aumento en el fortalecimiento de la capacidad de la entidad para prevenir, detectar y responder a las amenazas cibernéticas. Además, demuestra un enfoque proactivo hacia la protección de los activos y la mitigación de riesgos para mantener la integridad, confidencialidad y disponibilidad de la información. Supera la meta planteada para el primer cuatrimestre (75) y permanece dentro del rango de gestión de sobresaliente.</t>
  </si>
  <si>
    <t>La Oficina Asesora de Planeación verifica soporte, reporte y el análisis del indicador. El proceso superó la meta establecida del 75% obteniendo un resultado de 76,34% de cumplimiento. Se sugiere al proceso revisar el indicador y el resultado obtenido para evaluar los motivos que llevaron a superar la meta y así poder tomar acciones al respecto.</t>
  </si>
  <si>
    <t>Con los ajustes realizados en colaboración con la Oficial de Protección de Datos Personales se actualizó el inventario de activos de información por proceso, identificando propietarios, clasificación y criticidad. En coordinación con el Proceso de Tecnología (TEC), se revisó y ajustó la matriz de riesgos y controles de seguridad de la información, asociando controles existentes y proponiendo nuevos con enfoque en privacidad y protección de datos personales. El análisis se realizó de manera transversal sobre los sistemas que tratan datos de funcionarios, contratistas y ciudadanía, fortaleciendo la trazabilidad del riesgo (inherente y residual) y la eficacia de los controles técnicos, administrativos y operativos. La cobertura incluyó, entre otros: el servicio de correo electrónico institucional los servicios de Internet/Red y VPN los sistemas de información administrados por TEC las plataformas e información para el registro, monitoreo y medición de la capacidad y desempeño de la infraestructura de TI servidores en nube pública (Microsoft Azure) y nube privada (on-premise) aplicaciones/sistemas de información. Como resultado, se consolidaron controles de referencia (gestión de accesos y MFA, cifrado en tránsito y en reposo, hardening, monitoreo y registro, respaldo/recuperación, segmentación de red y DLP). Es importante resaltar que, por la criticidad de la información, la matriz de riesgos no se publica en la página web. Conforme al procedimiento, primero se realiza el levantamiento de activos de información y, sobre estos, se identifican y valoran los riesgos. En consecuencia, se adjuntan las actas de levantamiento de información. Con el trabajo de la Secretaría General sistemas, se realizó avance en los controles 8.20 13.1.1 Seguridad de redes, 8.22 13.1.3 Segregación de redes pasando a cuantitativamente controlado En ese sentido, el avance del indicador se presenta como 75 controles implementados cuantitativamente o en mejora continua sobre un total de 93 controles</t>
  </si>
  <si>
    <t>El proceso reporta un 125%, lo cual refleja una sobre ejecución del 25%, no obstante, se recomienda al proceso tener presente la meta establecida para el periodo, la cual fue 80 para este periodo, en ese sentido si bien la variable Cantidad de Controles ubicados en cuantitativamente controlados y mejora continua y la variable Cantidad de controles establecidos para seguridad digital fue 75/75 se insta al proceso a revisar los datos, debido a que la operación debió ser 75/93 y esta operación da como resultado un 80,65%</t>
  </si>
  <si>
    <t>En articulación con el Oficial de Protección de Datos Personales, se actualizó el inventario de activos de información por proceso, identificando propietarios, clasificación y criticidad. En coordinación con el Proceso de Tecnología (TEC), se revisó y ajustó la matriz de riesgos y controles de seguridad de la información, fortaleciendo el enfoque en privacidad y protección de datos personales. El análisis se realizó de manera transversal sobre los sistemas que tratan datos de funcionarios, contratistas y ciudadanía, lo que permitió mejorar la trazabilidad del riesgo (inherente y residual) y la eficacia de los controles técnicos, administrativos y operativos. La cobertura incluyó servicios de correo electrónico, red, Internet y VPN, sistemas de información, infraestructura en nube pública (Microsoft Azure) y privada (on-premise), y plataformas de monitoreo de TI. Como resultado, se consolidaron controles clave como gestión de accesos y MFA, cifrado, hardening, monitoreo, respaldo y recuperación, segmentación de red y DLP. Dada la criticidad de la información, la matriz de riesgos no es de publicación externa. El avance del indicador corresponde a 73 controles implementados o en mejora continua, de un total de 93 controles. El porcentaje de cumplimiento obtenido en el indicador fue de un 78.49% ubicándose así en un rango de gestión sobresaliente</t>
  </si>
  <si>
    <t>SAC-01</t>
  </si>
  <si>
    <t>Seguimiento a PQRSD Tramitadas</t>
  </si>
  <si>
    <t>Realizar seguimiento a las respuestas de PQRSD tramitadas dentro de los términos establecidos</t>
  </si>
  <si>
    <t>Servicio al Ciudadano</t>
  </si>
  <si>
    <t>Gestionar la atención y respuesta a los requerimientos ciudadanos presentados a través de los diferentes canales de interacción establecidos.</t>
  </si>
  <si>
    <t>•V.1 Reporte del Sistema Distrital para la Gestión de peticiones Ciudadanas Bogotá te escucha</t>
  </si>
  <si>
    <t>(PQRSD tramitadas en los términos de ley / PQRSD respondidas en el periodo) *100</t>
  </si>
  <si>
    <t>Para el periodo correspondiente del primer trimestre de la vigencia 2025 se recibieron un total de 2145 peticiones, de las cuales, se tramitaron de manera oportuna 1991 y de manera extemporanea 23 peticiones, ubicándose el indicador como satisfactorio.</t>
  </si>
  <si>
    <t>La Oficina Asesora de Planeación verifica soporte, reporte y el análisis del indicador. Se sugiere al proceso verificar los motivos por los cuales se presentó el resultado obtenido y establecer medidas que prevengan de que se repitan y obtenga un resultado similar.</t>
  </si>
  <si>
    <t>Durante el mes de junio se tramitaron 2868 PQRS dentro de los términos, ubicándose el indicador como sobresaliente con un cumplimiento del 95.5%.</t>
  </si>
  <si>
    <t>La Oficina Asesora de Planeación recibe soporte, reporte y el análisis del indicador. Se recomienda al proceso incluir información relacionada con la variable en el denominador, para completar y dar mayor claridad en la descripción del análisis del indicador.</t>
  </si>
  <si>
    <t>Se realiza seguimiento a las respuestas trimestrales de PQRSD ubicándose el indicador como sobresaliente con un porcentaje de cumplimiento del 99.56% de peticiones tramitadas dentro de los términos</t>
  </si>
  <si>
    <t>La Oficina Asesora de Planeación verifica soporte, el cual coincide con el reporte y el análisis del indicador. Se sugiere que dentro del análisis de los resultados de los indicadores conforme al procedimiento DYP.PR.04 Gestión de Indicadores, se incluya “comportamiento frente a la meta esperada en el periodo de análisis, (ii) su tendencia o comportamiento frente al periodo anterior y (iii) los aspectos que favorecieron o impidieron el cumplimiento de la meta”.</t>
  </si>
  <si>
    <t>Se realizar el seguimiento a las respuestas de PQRSD tramitadas dentro de los términos establecidos para el ultimo trimestre, obteniéndose un porcentaje ejecutado de 99.38% ubicándose el indicador como sobresaliente.</t>
  </si>
  <si>
    <t>Se evidencia el soporte documental de los reportes realizados en el I semestre 2025, no obstante, los datos no son concordantes con lo registrado en el Portal MIPG (Variable Denominador), toda vez que se están tomando en cuenta las PQRS que no han sido objeto de respuesta por estar en términos, lo que cambia el valor del denominador y por ende el resultado del indicador así: (1991/2014=98,8% para el I trimestre, 2868/2894=99,1% para el II trimestre). lo que denota debilidades en el cumplimiento de actividad N°9 "Reportar el avance de los indicadores de gestión del proceso" del procedimiento "DYP.PR.04 Gestión de Indicadores". Por lo que, se eleva una observación y se solicita formular un plan de mejoramiento.</t>
  </si>
  <si>
    <t>5 de 5</t>
  </si>
  <si>
    <t>Nombre del plan institucional y estratégico</t>
  </si>
  <si>
    <t>Actividad</t>
  </si>
  <si>
    <t>ID_Actividad</t>
  </si>
  <si>
    <t>Ponderación</t>
  </si>
  <si>
    <t>PROGRAMADO</t>
  </si>
  <si>
    <t>TOTAL PROGRAMADO</t>
  </si>
  <si>
    <t>EJECUTADO</t>
  </si>
  <si>
    <t>TOTAL EJECUTADO</t>
  </si>
  <si>
    <t>Descripción trimestre I</t>
  </si>
  <si>
    <t>Descripción trimestre II</t>
  </si>
  <si>
    <t>Descripción trimestre III</t>
  </si>
  <si>
    <t>Descripción trimestre IV</t>
  </si>
  <si>
    <t>Evidencia trimestre I</t>
  </si>
  <si>
    <t>Evidencia trimestre II</t>
  </si>
  <si>
    <t>Evidencia trimestre III</t>
  </si>
  <si>
    <t>Evidencia trimestre IV</t>
  </si>
  <si>
    <t>Observación OAP trimestre I</t>
  </si>
  <si>
    <t>Observación OAP trimestre II</t>
  </si>
  <si>
    <t>Observación OAP trimestre III</t>
  </si>
  <si>
    <t>Observación OAP trimestre IV</t>
  </si>
  <si>
    <t>Enero</t>
  </si>
  <si>
    <t>Febrero</t>
  </si>
  <si>
    <t>Marzo</t>
  </si>
  <si>
    <t>Abril</t>
  </si>
  <si>
    <t>Mayo</t>
  </si>
  <si>
    <t>Junio</t>
  </si>
  <si>
    <t>Julio</t>
  </si>
  <si>
    <t>Agosto</t>
  </si>
  <si>
    <t>Septiembre</t>
  </si>
  <si>
    <t>Octubre</t>
  </si>
  <si>
    <t>Noviembre</t>
  </si>
  <si>
    <t>Diciembre</t>
  </si>
  <si>
    <t>Plan Institucional de Archivos de la Entidad - PINAR</t>
  </si>
  <si>
    <t>Ejecutar el 100% de las actividades que conforman el Plan Institucional de Archivos de la Entidad - PINAR</t>
  </si>
  <si>
    <t xml:space="preserve">Abril: El 26 de febrero de 2025, mediante radicado 2025JBB200012392, se remitieron los ajustes a las Tablas de Valoración Documental (TVD) al Archivo de Bogotá. Posteriormente, a través del radicado 2025JBB200030631, se recibió el informe técnico de evaluación y se programó la sustentación para el día 11 de abril de 2025 en las instalaciones del Archivo de Bogotá.
A dicha sesión asistimos junto con la Secretaría General, y se realizó la respectiva sustentación de las TVD ante el Consejo Distrital de Archivos. El instrumento fue convalidado durante la sesión, tal como se evidencia en el Acta N.° 3 del Archivo de Bogotá, la cual se adjunta para soporte.
Actualmente, nos encontramos a la espera del registro en el RUSD, requisito previo para presentar el instrumento ante el Comité Institucional de Gestión y Desempeño (MIPG) con el fin de que sea adoptado mediante acto administrativo, paso indispensable para su implementación.
Agosto: De acuerdo a cronograma establecido en el PINAR, se reporta las actividades 4 y 5  programadas referentes al diagnósticos del archivo central para el III Trimestre 
</t>
  </si>
  <si>
    <t xml:space="preserve">Agosto: De acuerdo a cronograma establecido en el PINAR, se reporta las actividades 4 y 5  programadas referentes al diagnósticos del archivo central para el III Trimestre 
Septiembre: </t>
  </si>
  <si>
    <t xml:space="preserve">Abril: https://jbbgovco.sharepoint.com/:f:/s/RepositorioPlaneacin/EqyME20zr_5EjHq_L9KJsAIByD3blSTkuywz3hpCLFaH1A?e=Nb6xA6
</t>
  </si>
  <si>
    <t>APROBADO: Se aprueba la actividad del Plan Institucional de Archivos (PINAR), por tanto que los soportes allegados y el reporte presentado reflejan ejecución del 30% de avance para el segundo trimestre.</t>
  </si>
  <si>
    <t>APROBADO: Se aprueba la actividad del Plan Institucional de Archivos (PINAR), por tanto que los soportes allegados y el reporte presentado reflejan ejecución del 40% de avance para el tercer trimestre.</t>
  </si>
  <si>
    <t>Efectuada la verificación de las evidencias aportadas, la Oficina de Control InternoI observa que se da cumplimiento y ejecución a las actividades programadas para el primer semestre de 2025 esto evidenciado a traves de la realización de actividades tales como  remisión de los ajustes a las Tablas de Valoración Documental (TVD) al Archivo de Bogotá. Posteriormente, a través del radicado 2025JBB200030631, recepción del informe técnico de evaluación, el cual fue sustentado el día 11 de abril de 2025 ante el  ante el Consejo Distrital de Archivos El instrumento fue convalidado durante la sesión, tal como se evidencia en el Acta N.° 3 del Archivo de Bogotá, en la actualidad se está a la espera del registro en el RUSD, requisito previo para presentar el instrumento ante el Comité Institucional de Gestión y Desempeño (MIPG) con el fin de que sea adoptado mediante acto administrativo, cumpliendose asi con lo programado para el semestre evaluado reporesentado en un avance del 30%</t>
  </si>
  <si>
    <t>Plan Institucional de Capacitacion (PIC)</t>
  </si>
  <si>
    <t>Ejecutar el 100% de las actividades que conforman el Plan Institucional de Capacitacion (PIC)</t>
  </si>
  <si>
    <t xml:space="preserve"> 
Marzo:  Se adelantan las siguientes capacitaciones: Manejo del Sistema Distrital para la Gestión de Peticiones Ciudadanas - Actualización en el sistema de Bogotá te Escucha, Procesos técnicos relacionados con la clasificación, organización y descripción de los documentos en los archivos de gestión, Entrenamiento en el uso y manejo de plataformas digitales para atender solicitudes a través de canales electrónicos - Herramienta GLPI Mesa de ayuda, Gestión del Conocimiento e Innovación Veeduria Distrital (4).
2, Teniendo en cuenta que la ctividad se desarrolla de manera trimestral y conforme al acta de reunion - Revisión desde el proceso GTH- SST cronogramas de actividades, se reprograma actividad.
3, Teniendo en cuenta que la ctividad se desarrolla de manera trimestral y conforme al acta de reunion - Revisión desde el proceso GTH- SST cronogramas de actividades, se reprograma actividad.
4, Teniendo en cuenta que la ctividad se desarrolla de manera trimestral y conforme al acta de reunion - Revisión desde el proceso GTH- SST cronogramas de actividades, se reprograma actividad.
5, Se adelanta capacitación Transparencia, lineamientos de cultura de integridad y conflictos de interés en la Administración Pública Distrital (1).
6. Se adelanta capacitación  Inducción y Reinducción “Ingreso al Servicio Público 2024-2027” (1).
7. Teniendo en cuenta que la ctividad se desarrolla de manera trimestral y conforme al acta de reunion - Revisión desde el proceso GTH- SST cronogramas de actividades, se reprograma actividad</t>
  </si>
  <si>
    <t>Junio: Se ejecuto el 100% de las actividades que conforman el Plan Institucional de Capacitacion (PIC)</t>
  </si>
  <si>
    <t>Septiembre: Se genera el seguimiento de las actividades del Plan Institucional de Capacitación (PIC) correspondiente al III trimestre.</t>
  </si>
  <si>
    <t xml:space="preserve"> Marzo:  INFORME DE CAPACITACIONES CON SUS ANEXOS.
https://jbbgovco.sharepoint.com/:f:/s/RepositorioPlaneacin/EnWraTOCZhpClFDe02CocMcBZmF6MdcD3RuBZd9ixs9r-g?e=1EHTjS</t>
  </si>
  <si>
    <t>Junio: https://jbbgovco.sharepoint.com/:f:/s/RepositorioPlaneacin/EpevnZJDcOZEnisih6NkeXgBxXjKiDWpsLkSIbGYlL_lZw?e=9zXCDm</t>
  </si>
  <si>
    <t>APROBADO:Se aprueba la actividad del Plan Institucional de Capacitación (PIC), por tanto que los soportes allegados y el reporte presentado reflejan ejecución del 11% de avance para el primer trimestre.
RECHAZADA: Se rechaza la actividad con el fin de, solicitar el ajuste del porcentaje de programación y ejecución.</t>
  </si>
  <si>
    <t>APROBADO:Se aprueba la actividad del Plan Institucional de Capacitación (PIC), por tanto que los soportes allegados y el reporte presentado reflejan ejecución del 24.85% de avance para el segundo trimestre, dejando la observación que no se cumplió con la actividad "Adelantar actividades de capacitación y/o formación y/o entrenamiento respecto al eje TERRITORIO, VIDA Y AMBIENTE - Manejo y mantenimiento de maquinaria del JBB SENA.</t>
  </si>
  <si>
    <t>APROBADA: Se aprueba la actividad del Plan Institucional de Capacitación (PIC), por tanto que los soportes allegados y el reporte presentado reflejan ejecución del 21.8% de avance para el TERCER trimestre, dejando la observación que no se cumplió con las siguientes actividades: 
* Adelantar actividades de capacitación y/o formación y/o entrenamiento respecto al eje TERRITORIO, VIDA Y AMBIENTE.
* Adelantar actividades de capacitación y/o formación y/o entrenamiento respecto al eje ÉTICA, PROBIDAD E IDENTIDAD DE LO PÚBLICO.
* Fortalecer e implementar el programa de Bilingüismo 
RECHAZADA: Se rechaza la actividad con el fin de, que se realice la revisión de la ejecución de las actividades.</t>
  </si>
  <si>
    <t>35.85</t>
  </si>
  <si>
    <t>De acuerdo con los soportes allegados a la OCI fue posible establecer conforme lo programado que se ejecutaron la gran mayoria de capacitaciones definidas para el primer semestre de 2025, sin embargo para el segundo trimestre  se evidencian actividades pendientes como la ejecucion de la capacitacion de Manejo y mantenimiento de maquinaria del JBB SENA, se recomienda adelantar las actividades faltantes, para con ello asegurar el cumplimiento de la totalidad de lo programado, cabe indicar que el porcentaje de ejecución para el primer semestre es del 35.85% porcentaje que se encuentra un poco por debajo de lo programado.</t>
  </si>
  <si>
    <t xml:space="preserve">Plan de Incentivos Institucionales </t>
  </si>
  <si>
    <t xml:space="preserve">Ejecutar el 100% de las actividades que conforman el Plan de Incentivos Institucionales </t>
  </si>
  <si>
    <t xml:space="preserve">
Marzo:  Teniendo en cuenta que la ctividad se desarrolla de manera trimestral y conforme al acta de reunion - Revisión desde el proceso GTH- SST cronogramas de actividades, se reprograma actividad.
2. Se emiten correos electronicos de celebración del día cumpleaños, se estan adelantando con el fin de generar diferentes alternativas.
3. Se adelanta actividad de Conmemoración día de la mujer con sus respectivos soportes.
4. Se adelantan actividades para el fortalecimiento de habilidades, motivación y competencias laborales</t>
  </si>
  <si>
    <t>Junio: Se desarrollo las actividades que conforman el Plan de Incentivos Institucionales</t>
  </si>
  <si>
    <t>Septiembre: Se ejecuta las actividades que conforman el Plan de Incentivos Institucionales para el III Trimestre de la vigencia.</t>
  </si>
  <si>
    <t xml:space="preserve">
Marzo:  Correo electronico
2, Informe de Bienestar
https://jbbgovco.sharepoint.com/:f:/s/RepositorioPlaneacin/EkSi0sSx2z9KvJ8dQ6GTRd0BkXk2yf01smkajhd9gqjxeA?e=Jhn9VF</t>
  </si>
  <si>
    <t>Junio: https://jbbgovco.sharepoint.com/:f:/s/RepositorioPlaneacin/EnaUSCrW6OhOtSz0TTcy41UBoE8rYupBaTLbTFasv1HOBw?e=8iuakE</t>
  </si>
  <si>
    <t xml:space="preserve">APROBADO:Se aprueba la actividad del Plan de Incentivos Institucionales, por tanto que los soportes allegados y el reporte presentado reflejan ejecución del 13% de avance para el primer trimestre.
RECHAZADA: Se rechaza la actividad con el fin de, solicitar el ajuste del porcentaje de programación y ejecución.
</t>
  </si>
  <si>
    <t>APROBADO: Se aprueba la actividad del Plan de Incentivos Institucionales, por tanto que los soportes allegados y el reporte presentado reflejan ejecución del 17.45% de avance para el segundo trimestre, dejando la observación que no se cumplieron las siguientes actividades: 
* Generar campañas y sensibilización en participación al programa de Teletrabajo.
* Generar campañas y sensibilización de los Horarios flexibles para los servidores
públicos.
* Gestionar y realizar mediciones e intervenciones de cultura organizacional
* Gestionar y realizar mediciones e intervenciones de riesgo psicosocial
* Adelantar y gestionar actividades de: salidas ecológicas, Vacaciones recreativas
* Realización de talleres para el manejo del tiempo libre y equilibrio de tiempos laborales
* Adelantar las actividades necesarias para garantizar la celebración del día cumpleaños 
* Adelantar las actividades necesarias para garantizar la celebración del día de la familia
* Gestionar actividades relacionadas con desvinculación laboral asistida y preparación para el retiro laboral. 
* Brindar estímulo a la antigüedad laboral
* Gestionar la promoción del uso de la bicicleta como medio de transporte
* Adelantar acompañamiento e implementación de estrategias para el mantenimiento de la salud mental
* Generar estrategias de estilos de promoción del liderazgo y desarrollo de habilidades comunicativas
* Adelantar talleres o charlas relacionadas con la identificación y detección de situaciones asociadas y basadas en la discriminación de género, raza, etnia, discapacidad, entre otros
RECHAZADA: Se rechaza la actividad, toda vez que se requiere contar con el cronograma del Plan y las evidencias para poder validar el cumplimiento del mismo.
* Desarrollar competencias básicas en analítica de datos para facilitar la toma de decisiones, segmentar y caracterizar la población objetivo, y obtener información relevante para implementar programas de bienestar.
* Adelantar actividades entorno a las garantías sindicales.</t>
  </si>
  <si>
    <t>APROBADO: Se aprueba la actividad del Plan de Incentivos Institucionales, por tanto que los soportes allegados y el reporte presentado reflejan ejecución del 22.10% de avance para el tercer trimestre, dejando la observación que no se cumplieron las siguientes actividades: 
* Gestionar y adelantar actividades deportivas y/o recreativas u otras modalidades que involucren la actividad física, entre ellos: Natación, Futbol, Baloncesto, Ciclismo, Bolos, Voleibol, Yoga, Portafolio deportivo y recreativo caja de compensación.
* Adelantar y gestionar talleres de artes y/o artesanías u otras modalidades que involucren la creatividad, entre ellos: Taller de cocina, Taller de fotografías, Taller de artesanías, Taller de manualidades, Taller de pintura / dibujo.
* Adelantar y gestionar actividades referentes a la celebración de fechas especiales: Día del colaborador.
* Brindar estímulo a la antigüedad laboral
* Adelantar campañas encaminadas a fortalecer el sentido de pertenencia, vocación al servicio, identidad, construcción de equipos.
RECAHZADO: Se rechaza la actividad con el fin de, que se realice la revisión de la ejecución de las actividades.</t>
  </si>
  <si>
    <t>Conforme a los soportes allegados la OCI evidencia que no se adelantaron la totalidad de actividades programadas para el primer trimestre de 2025, dentro de las cuales se encuentran actividades como: Generar campañas y sensibilización de los Horarios flexibles para los servidores
públicos,Gestionar y realizar mediciones e intervenciones de cultura organizacional, Realización de talleres para el manejo del tiempo libre y equilibrio de tiempos laborales
entre otras, con ello no se cumple con la totalidad de lo programado para el primer semestre de 2025, presentandose un avance  parcial  se cuenta una ejecucion total del 30.5%., se sugiere adelantar las gestiones pendientes para evitar un posible incumplimiento del Plan de incentivos.</t>
  </si>
  <si>
    <t>Plan de Previsión de Recursos Humanos</t>
  </si>
  <si>
    <t>Ejecutar el 100% de las actividades que conforman el Plan de Previsión de Recursos Humanos</t>
  </si>
  <si>
    <t>Junio: Se ejecutan el 100% de las actividades que conforman el Plan de Previsión de Recursos Humanos</t>
  </si>
  <si>
    <t>Junio: https://jbbgovco.sharepoint.com/:f:/s/RepositorioPlaneacin/EjoNS33lykhDrXR8E79DlGYBML5VhyIY8LNrZFjYxH5iJA?e=2CIkzD</t>
  </si>
  <si>
    <t>APROBADO: Se aprueba la actividad del Plan de Previsión de Recursos Humanos, por tanto que los soportes allegados y el reporte presentado reflejan ejecución del 50% de avance para el segundo trimestre.</t>
  </si>
  <si>
    <t>De acuerdo con los soportes allegados a la OCI, fue posible establecer que se adelantó la ejecución de las actividades programadas al interior del respectivo plan dentro de las cuales se pueden destacar:  se efectuó una vinculación de LNR en el empleo - Jefe de Oficina Asesora, código 115, grado 05 de la OFICINA ASESORA DE PLANEACIÓN, Se presenta ejercicio de proyección de gastos de  personal para el 2025, Se presenta la proyección de rediseño institucional con estrategias definida para con ello asegurar el cumplimiento de la totalidad de lo programado para el primer semestre de 2025, con un porcentaje de cumplimiento del 50%.</t>
  </si>
  <si>
    <t>Plan Anual de Vacantes</t>
  </si>
  <si>
    <t>Ejecutar el 100% de las actividades que conforman el Plan Anual de Vacantes</t>
  </si>
  <si>
    <t xml:space="preserve">
Marzo:  El porcentaje de provisión de cargos  de la planta de personal del JBB corresponde al noventa y siete (97%) de cubrimiento.
2. Se relaciona caracterización de la planta de personal, esta en proceso de depuración para ser incluida en la base principal de Planta de Personal.
3. Se genera reporte de vacantes de la planta de personal a corte 31 de marzo de 2025.
4. publicarán las Respuestas a Reclamaciones y los Resultados Definitivos de la Etapa de verificación de requisitos Mínimos - https://www.cnsc.gov.co/convocatorias/distrito-capital-6?field_tipo_de_contenido_convocat_target_id=64</t>
  </si>
  <si>
    <t xml:space="preserve">
Junio: Se ejecutan el 100% de las actividades que conforman el Plan Anual de Vacantes</t>
  </si>
  <si>
    <t xml:space="preserve">Agosto: 
Septiembre: Se genera seguimiento a las actividades que conforman el Plan Anual de Vacantes para el III Trimestre </t>
  </si>
  <si>
    <t xml:space="preserve">
Marzo: Reporte Planta de Personal.
2. Caracterización.
3. Reporte Vacantes
4. Avisos Informativos emitidos por la CNSC
https://jbbgovco.sharepoint.com/:f:/s/RepositorioPlaneacin/Er6b4Nnl9U1LjlKteIEESWcBd-w-Vi_MqaMEgyciVKqapA?e=E71doQ</t>
  </si>
  <si>
    <t>Junio: https://jbbgovco.sharepoint.com/:f:/s/RepositorioPlaneacin/Ei61jXmeDdZAjc_WqdogpoABCaTa_bOw6ZpfTEXcKPuwjg?e=TYhROw</t>
  </si>
  <si>
    <t>APROBADO: Se aprueba la actividad del Plan Anual de Vacantes, por tanto que los soportes allegados y el reporte presentado reflejan la ejecución en el 25% de avance para el primer trimestre de la vigencia.
RECHAZADA: Se rechaza la actividad con el fin de, solicitar el ajuste del porcentaje de programación y ejecución.</t>
  </si>
  <si>
    <t>APROBADO: Se aprueba la actividad del Plan Anual de Vacantes, por tanto que los soportes allegados y el reporte presentado reflejan la ejecución en el 25% de avance para el segundo trimestre de la vigencia.</t>
  </si>
  <si>
    <t>APROBADA: Se aprueba la actividad del Plan Anual de Vacantes, por tanto que los soportes allegados y el reporte presentado reflejan la ejecución en el 25% de avance para el tercer trimestre de la vigencia.</t>
  </si>
  <si>
    <t>Efectuada la verificación de las evidencias aportadas, la Oficina de Control InternoI observa que se da cumplimiento y ejecución a las actividades programadas para el primer semestre de 2025 esto evidenciado a traves de la realización de actividades tales como:  Reporte de planta de personal (El porcentaje de provisión de cargos  de la planta de personal del JBB corresponde al noventa y cinco (95%) de cubrimiento), caracterización de planta de personal a corte 30 de junio de 2025, reporte de vacantes de la planta de personal a corte 30 de junio de 2025, respuestas a las reclamaciones presentadas en el SIMO frente a los resultados de inadmisión y publicarán las Respuestas a Reclamaciones y los Resultados Definitivos de la Etapa de verificación de requisitos Mínimos https://www.cnsc.gov.co/convocatorias/distrito-capital-6?field_tipo_de_contenido_convocat_target_id=64 cumpliendose asi con lo programado para el primer semestre con un avance del 50%</t>
  </si>
  <si>
    <t>Plan de Trabajo Anual en Seguridad y Salud en el Trabajo</t>
  </si>
  <si>
    <t>Ejecutar el 100% de las actividades que conforman el Plan de Trabajo Anual en Seguridad y Salud en el Trabajo</t>
  </si>
  <si>
    <t xml:space="preserve">
Marzo: Se realizaron las actividades programadas para el primer trimestre de la vigencia 2025</t>
  </si>
  <si>
    <t xml:space="preserve">
Junio: Se ejecutaron el 100% de las actividades que conforman el Plan de Trabajo Anual en Seguridad y Salud en el Trabajo</t>
  </si>
  <si>
    <t>Septiembre: Se genera el seguimiento de las actividades que conforman el Plan de Trabajo Anual en Seguridad y Salud en el Trabajo para el III Trimestre de la vigencia.</t>
  </si>
  <si>
    <t xml:space="preserve">
Marzo: https://jbbgovco.sharepoint.com/:f:/s/RepositorioPlaneacin/EpG6NrdeRtpNqt7rLR78-PIB7pUtD18_5EqAic3Tjmm0uA?e=KX3KG8</t>
  </si>
  <si>
    <t xml:space="preserve"> 
Junio: https://jbbgovco.sharepoint.com/:f:/s/RepositorioPlaneacin/EseB6cyjw5pHkotnzxbmDQ0BEjbR8udr7Bk59dkAv3cyzg?e=ODkAeS</t>
  </si>
  <si>
    <t>APROBADO:Se aprueba la actividad del Plan de Trabajo Anual en Seguridad y Salud en el Trabajo, por tanto que los soportes allegados y el reporte presentado reflejan la ejecución en el 2,57% para el primer trimestre, se deja constancia que les faltó por ejecutar 6 actividades así: 
1. Actualización de la política de SGSST.
2. Actualización de requisitos legales aplicables SST.
3. Informe de seguimiento al PESV.
4. Conformación de la brigada de emergencia. 
5. Inversión de recursos Recarga de Extintores y plan de emergencia.
6. Inversión de recursos Exámenes médicos ocupacionales.
RECHAZADA: Se rechaza la actividad con el fin de, solicitar el ajuste del porcentaje de programación y ejecución.</t>
  </si>
  <si>
    <t>APROBADO: Se aprueba la actividad del Plan de Trabajo Anual en Seguridad y Salud en el Trabajo, por tanto que los soportes allegados y el reporte presentado reflejan ejecución del 30% de avance para el segundo trimestre.</t>
  </si>
  <si>
    <t>APROBADO: Se aprueba la actividad del Plan de Trabajo Anual en Seguridad y Salud en el Trabajo, por tanto que los soportes allegados y el reporte presentado reflejan ejecución del 29.8% de avance para el tercer trimestre, esta sobre ejecución se debe a que, se realizaron actividades que quedaron sin cumplir en el 1er trimestre.</t>
  </si>
  <si>
    <t>32.6</t>
  </si>
  <si>
    <t>32.6%</t>
  </si>
  <si>
    <t>Conforme a los soportes allegados, la OCI evidencia que no se adelantaron la totalidad de actividades programadas para el primer trimestre de 2025, dentro de las cuales se encuentran actividades como: Actualizar Política del Sistema de Gestión de Seguridad y Salud en el Trabajo - SG -SST firmada, fechada y comunicada al COPASST, Actualización de requisitos legales aplicables SST, Informe de seguimiento al PESV, Conformación de la brigada de emergencia entre otras, con ello no se cumple con la totalidad de lo programado para el primer semestre de 2025, presentandose un avance parcial de ejecucion del 32.6%., se sugiere adelantar las gestiones pendientes para evitar un posible incumplimiento del Plan de SST</t>
  </si>
  <si>
    <t>Plan Estratégico de Tecnologías de la Información y las Comunicaciones – PETI</t>
  </si>
  <si>
    <t>Ejecutar el 100% de las actividades que conforman el Plan Estratégico de Tecnologías de la Información  PETI</t>
  </si>
  <si>
    <t xml:space="preserve">
Marzo: IT001 - Evaluación, diagnóstico y desarrollo de la integración de sistemas administrativos y financieros, asegurando la trazabilidad, transparencia y seguridad de la información. 
Durante el periodo se realizaron mesas de trabajo y análisis de posibles escenarios para el desarrollo de sistemas administrativos y financieros, dando prioridad a lo relacionada con presupuesto y central de cuentas. 
Evidencias: 
2025-03-18 Proyectos Transformación Digital PETI (ERP)
2025-03-28 Proceso Gestión de TI
IT002 - Actualización (PETI) incorporando las subdirecciones del Jardín Botánico en el Modelo Integrado de Gestión de los sistemas de información, la Arquitectura Empresarial y el Plan Estratégico del Jardín Botánico.
Durante el periodo se realizó la actualización periodica inicial del Plan Estratégico de TI para la vigencia 2025. 
Evidencias: 
Plan_Estratégico_de_TI_PETI_2025
Publicación PETI 2025</t>
  </si>
  <si>
    <t xml:space="preserve">
Junio: Durante el periodo se desarrollaron los procesos contractuales de los profesionales que desarrollaran las iniciativas propuestas en el portafolio de proyectos del Plan Estratégico de TI. En este orden se incorporaron los profesionales para los siguientes objetos: 
- Prestación de servicios especializados para la Identificación de estándares de calidad, gestión e Integración y estructuración estadística de datos e Información geográfica de las subdirecciones científica, Técnica y educativa sobre biodiversidad y cambio climático Urbano. 
- Prestar los servicios de asesoría con Autonomía e independencia para fortalecer las capacidades De gestión de ti mediante la implementación de los Lineamientos establecidos en el modelo de arquitectura Empresarial definido por Mintic.
- Prestación de servicios especializados para Realizar la actualización (PETI) incorporando las
Subdirecciones del jardín botánico en el modelo integrado De gestión de los sistemas de información, la arquitectura Empresarial y el plan estratégico del jardín botánico. 
- Prestación de servicios especializados para Realizar, actualizar y diseñar el modelo de gestión de datos Del jardín botánico y su modelo de interoperabilidad basado En los estándares de mintic y las entidades del distrito Capital. 
- Prestación de servicios especializados para la Implementación de soluciones basadas en el desarrollo de Software, para la gestión de datos, la automatización de los procesos estratégicos, misionales y de apoyo del Jardín Botánico de Bogotá.
De igual forma se avanzó en los levantamientos y construcción de instrumentos para el desarrollo de las iniciativas. 
</t>
  </si>
  <si>
    <t xml:space="preserve">Septiembre: IT001: Durante el periodo se desarrollaron las siguientes actividades: Plataforma Digital de Gestión Financiera
- Levantamiento de Especificaciones - Prototipo - Arquitectura - Modelo de Seguridad - Login - Carga de Datos - Administración de Contratistas - Configuración de Plantillas - Inicio de Procesos - MVP Gestión de Cuentas - Fortalecimiento de Seguridad. 
Marco de Referencia de Arquitectura Empresarial: - Levantamiento del Estado del Arte de AE. Evidencias: Avance plataforma digital de gestión financiera y contractual -  Anexo_Informe_1_JBB-CTO-1013-2025_901276977-3 - Anexo_Informe_2_JBB-CTO-1013-2025_901276977-3 - Anexo_Informe_3_JBB-CTO-1013-2025_901276977-3 - Anexo_Informe_4_JBB-CTO-1013-2025_901276977-3 - ESTADO DEL ARTE-AE-JBB-MRAE. IT002: Durante este periodo se realizaron los ajustes al instrumento de levantamiento de información para la identificación del estado AS-IS de la Entidad. De igual forma en el periodo se realizaron las correspondientes aplicaciones y sesiones con las áreas para el desarrollo de la encuesta. Se realizo la consolidación de resultados de la aplicación del instrumento. Se desarrollo visualización en un tablero de analítica de los resultados obtenidos. Se estructuro la versión inicial del documento PETI con los ajustes desarrollados en el periodo. Evidencias: ESTRUCTURACIÓN_PETI (Carpeta) / INSTRUMENTO AS_IS (Carpeta) / 1_Instrumento Identificación Estado Actual AS_IS Gestión Geoespacial JBB V0.4. 
IT003: Durante el periodo y conforme a los levantamientos de información realizados se estructuro la primera versión del Documento "Diagnóstico y Propuesta de capacidades para la implementación del Modelo de Gobierno de Datos y Gestión de la Información del JBB". Este documento sugiere en esta primera versión los lineamientos para estructurar el modelo de gobierno de datos institucional. Evidencias: 20250930_PropuestaMGDGI_V1. IT004: Durante el periodo se realizó el análisis y verificación de la información recolectada, que permitió desarrollar la primera versión del documento "Análisis de Brechas de la Gestión de Información de Datos e Información Geográfica de las subdirecciones de la entidad en relación a biodiversidad y cambio climático". De igual forma se estructuro una propuesta iniciar de ejercicio TO-BE en los diferentes dominios de la Gestión de TI. Evidencias: 20250901_TOBE_Propuesta1 / Análisis de Brechas inicial / Anexo 1. Indicadores de Biodiversidad y Cambio Climático en el OAB (1) / Informes Estadísticos Biodiversidad y Cambio Climático ajuste. IT005: Durante el periodo se desarrollaron las siguientes actividades:   - Desarrollo de los componentes y requerimientos técnicos de la aplicación tanto en frontend, backend y base de datos del nuevo sistema;  incorporar principios de seguridad y escalabilidad que garanticen la protección y  disponibilidad de la información; con  documentación del código basado en buenas  prácticas de la industria.
- Desarrollo de microservicios, que para la integración y trazabilidad de datos; asegurando continuidad en el servicio. 
- Generación e integración del código desarrollado con buenas prácticas como lo son documentación de código, tipificación de ramas, para los ambientes de desarrollo, pruebas y producción en la infraestructura que la entidad disponga; y asegurar la continuidad operativa mediante la identificación y  corrección de posibles fallos. Evidencias: Acta_Reunion_Pruebas_Gestor_financiero_15_08_2025 - Anexo_Informe_1_JBB-CTO-1068-2025_1103118828 - Anexo_Informe_2_JBB-CTO-1068-2025_1103118828 - Anexo_Informe_3_JBB-CTO-1068-2025_1103118828 - </t>
  </si>
  <si>
    <t xml:space="preserve">
Marzo: https://jbbgovco.sharepoint.com/:f:/s/RepositorioPlaneacin/EmD2lcsnJ1ZInz_Q7rP4bv0B5YrHXiL41t3npK7XUUA5Qw?e=919bFA</t>
  </si>
  <si>
    <t>Junio: https://jbbgovco.sharepoint.com/sites/RepositorioPlaneacin/Documentos%20compartidos/Forms/AllItems.aspx?id=%2Fsites%2FRepositorioPlaneacin%2FDocumentos%20compartidos%2FMIPG%2F2025%2FPlanes%20Institucionales%2FPlan%20de%20Acci%C3%B3n%20Institucional%2DPAI%2F3%2E%20Secretaria%20General%2FPlan%20Estrat%C3%A9gico%20de%20Tecnolog%C3%ADas%20de%20la%20Informaci%C3%B3n%20y%20las%20Comunicaciones%20%E2%80%93%20PETI%2FII%20trimestre&amp;viewid=476a1472%2D7822%2D4ee2%2Db17c%2D2bb8ff2d8c5a&amp;p=true&amp;ct=1752075189423&amp;or=OWA%2DNT%2DMail&amp;cid=e4122497%2Dfb81%2D38dd%2D139f%2D3386a85068c2&amp;ga=1</t>
  </si>
  <si>
    <t>APROBADO:Se aprueba la actividad del Plan Estratégico de Tecnologías de la Información PETI, por tanto que los soportes allegados y el reporte presentado reflejan ejecución de 10% de avance para el primer trimestre.</t>
  </si>
  <si>
    <t>APROBADO: Se aprueba la actividad del Plan Estratégico de Tecnologías de la Información PETI, por tanto que los soportes allegados y el reporte presentado reflejan ejecución de 20% de avance para el segundo trimestre.</t>
  </si>
  <si>
    <t>APROBADO: Se aprueba la actividad del Plan Estratégico de Tecnologías de la Información PETI, por tanto que los soportes allegados y el reporte presentado reflejan ejecución de 35% de avance para el tercer trimestre.</t>
  </si>
  <si>
    <t xml:space="preserve">Conforme a los soportes allegados la OCI evidencia que se ejecutron la totalidad de las actividades que estaban programdas para los meses de marzo y junio nde 2025, entre las que se encuentran: Evaluación, diagnóstico y desarrollo de la integración de sistemas administrativos y financieros, Durante el periodo se desarrollaron los procesos contractuales de los profesionales que desarrollaran las iniciativas propuestas en el portafolio de proyectos del Plan Estratégico de TI., entre otras </t>
  </si>
  <si>
    <t>Plan de Seguridad y Privacidad de la Información</t>
  </si>
  <si>
    <t>Ejecutar el 100% de las actividades que conforman el Plan de Seguridad y Privacidad de la Información</t>
  </si>
  <si>
    <t xml:space="preserve">
Junio: Se registra el avance del Plan de Seguridad y Privacidad de la Información para el segundo trimestre de la vigencia 2025.
Se han realizado actividades relacionadas con: las fases de diagnóstico, planificación, operación, evaluación y desempeño y mejoramiento continuo  de la Seguridad de la Información alcanzando un avance de 34.5%. Esto teniendo presente que fueron reprogramadas actividades relacionadas la continuidad de negocio de la entidad. Esta solicitud se realiza debido a demoras en la contratación del personal responsable de realizar las actividades en el equipo de Secretaría General – Sistemas, las actividades reprogramadas fueron: 
Actualizar la gestión de Continuidad del Negocio de JBB
Estas actividades se ejecutarán durante el segundo semestre de 2025</t>
  </si>
  <si>
    <t>Junio: https://jbbgovco.sharepoint.com/:x:/s/RepositorioPlaneacin/ETqjMqluHZNFrkR4NWwHgCMBCS2HYChCavKcaQH7821gtg?e=GIkqqX</t>
  </si>
  <si>
    <t>APROBADO: Tras la revisión de la ejecución de las actividades que conforman el Plan de Seguridad y Privacidad de la Información correspondiente al primer semestre de la vigencia, y considerando que se evidencia un cumplimiento del 34,5%,tenieindo en cuenta que se reprograman las actividades asociadas a la continuidad del negocio de la entidad, se aprueba lo ejecutado durante el periodo evaluado.
RECHAZADO: Se rechaza la actividad, ya que se solicita revisar el porcentaje de ejecución, dado que las evidencias presentadas no permiten verificar la ejecución total de las actividades programadas</t>
  </si>
  <si>
    <t>34.5</t>
  </si>
  <si>
    <t>34.5%</t>
  </si>
  <si>
    <t>Plan de Tratamiento de Riesgos de Seguridad y Privacidad de la Información</t>
  </si>
  <si>
    <t>Ejecutar el 100% de las actividades que conforman el Plan de Tratamiento de Riesgos de Seguridad y Privacidad de la Información</t>
  </si>
  <si>
    <t xml:space="preserve">
Junio: Se registra el avance del Plan de Tratamiento de Riesgos de Seguridad y Privacidad de la Información para el primer semestre de la vigencia 2025.
Se han realizado actividades relacionadas con: las fases de Planeación, Sensibilización, Identificación, análisis, valoración de riesgos de  seguridad digital y si Seguimiento, evaluación y monitoreo de los riesgos, Monitoreo, revisión y mejora  del Plan alcanzando un avance de 66.5%
En la evidencia se ven reflejadas a las actividades específicas realizadas durante el I semestre
</t>
  </si>
  <si>
    <t>Junio: https://jbbgovco.sharepoint.com/:x:/s/RepositorioPlaneacin/EW0ixxxMyUBFsy-rLTIAudYBV6OKddPnV-l96OJ76co1vQ?e=8MF4Yj</t>
  </si>
  <si>
    <t>APROBADO: Se aprueba la ejecución de las actividades que conforman el Plan de Tratamiento de Riesgos de Seguridad y Privacidad de la Información correspondiente al primer semestre de la vigencia, y considerando que se evidencia un cumplimiento del 66.5%.</t>
  </si>
  <si>
    <t>66.5</t>
  </si>
  <si>
    <t>66.5%</t>
  </si>
  <si>
    <t>Adelantada la revisión de las evidencias aportadas, la Oficina de Control InternoI observa que se da cumplimiento y ejecución a las actividades programadas para el primer semestre de 2025 esto evidenciado a traves de la realización de actividades tales como: Se actualizó el plan de seguridad de la información  del JBJCM para la vigencia 2025, Se actualizó el plan de seguridad de la información  del JBJCM para la vigencia 2025, Se elabora el Mapa de Riesgos Sistema Seguridad de la Información-Digital del JBCM con los riesgos actualizados,   entre otras cumpliendose asi con lo programado para el semestre evaluado reporesentado en un avance del 34.5% esto atendiendo a la reprogramación de la actividad de "Actualizar la gestión de Continuidad del Negocio de JBB"</t>
  </si>
  <si>
    <t>Programa de Transparencia y Ética Pública</t>
  </si>
  <si>
    <t>Ejecutar el 100% de las actividades que conforman el Programa de Transparencia y Ética Pública</t>
  </si>
  <si>
    <t xml:space="preserve">Abril: Se realiza seguimiento al Primer Cuatrimestre del Programa de Transparencia y Ética Pública dando cumplimiento a 43,6 actividades equivalentes a un porcentaje de cumplimiento del 24%. 
 </t>
  </si>
  <si>
    <t>Agosto: Se realiza seguimiento al Segundo Cuatrimestre del Programa de Transparencia y Ética Pública dando cumplimiento a 60,4 actividades equivalentes a un porcentaje de cumplimiento del 41%.</t>
  </si>
  <si>
    <t xml:space="preserve">Abril: Se adjunta link de acceso a las evidencias correspondientes del 1er Cuatrimestre PTEP: https://jbbgovco.sharepoint.com/:f:/s/RepositorioPlaneacin/EoWsA7FUhEpDik0DR5QJa7kBHA4AAWR4c2C7CoRxgDjMTQ?e=CAeNLf 
</t>
  </si>
  <si>
    <t xml:space="preserve">APROBADO:Una vez revisada la  ejecución de las actividades que conforman el Programa de Transparencia y Ética Pública del I cuatrimestre del año en curso, evidenciando así un porcentaje de cumplimiento del 24%. </t>
  </si>
  <si>
    <t>APROBADO: Una vez revisada la ejecución de las actividades que integran el Programa de Transparencia y Ética Pública correspondientes al segundo cuatrimestre del año en curso, evidenciando el 41% de cumplimiento.</t>
  </si>
  <si>
    <t>El PTEP de la entidad (V4) presentó al cierre del primer cuatrimestre 2025 un avance total de 28% (resultado que se obtiene de haber ejecutado 43,6 actividades de un total de 158 programadas para el 2025, en estas cifras se tiene en cuenta que 1 actividad puede tener más de una ejecución en el año), lo cual se detalla en el informe radicado por medio del memorando 2025JBB120026314. 
Es importante indicar que el % de avance reportado por la OAP en esta matriz es del 24% (18 actividades ejecutadas / 74 actividades programadas en el año, sin tener en cuenta la frecuencia de las acciones), sin embargo, este cálculo no debe ser asociado con la ejecución de 43,6 actividades (ya que ese valor si tiene en cuenta la frecuencia en las acciones por lo que no son variables comparables), dado que fueron 18 actividades programadas que se ejecutarón 43,6 veces. No se debe describir un cálculo de avance teniendo un resultado basado en variables que no contemplen la frecuencia de las acciones, pero que en la descripción se asocia una variable que si contempla la frecuencia.</t>
  </si>
  <si>
    <t>Plan Anual de Adquisiciones</t>
  </si>
  <si>
    <t>Monitorear la ejecución del Plan Anual de Adquisiciones de la vigencia</t>
  </si>
  <si>
    <t xml:space="preserve"> 
Marzo: Se realizó seguimiento y monitoreo a la ejecución del PAA de las versiones 1,2,3 y 4, del primer trimestre de la vigencia 2025.  </t>
  </si>
  <si>
    <t xml:space="preserve">
Junio: Se realizó seguimiento y monitoreo a la ejecución del PAA de las versiones 5,6,7,8 y 9, del segundo trimestre de la vigencia 2025.</t>
  </si>
  <si>
    <t>Septiembre: Se realizó una actualización mensual del Plan Anual de Adquisiciones (3 modificaciones en total), conforme las solicitudes y necesidades de cada uno de los gerentes de proyecto.</t>
  </si>
  <si>
    <t xml:space="preserve">
Marzo: Se adjunta enlace: https://jbbgovco.sharepoint.com/:f:/s/RepositorioPlaneacin/EuCVjXMlAtpMjFN_nKUXnrUBCZNnKKn9s5Va9_7Wv3dD3w?e=xKYDuN</t>
  </si>
  <si>
    <t>Junio: Se carga link de evidencia: https://jbbgovco.sharepoint.com/:f:/s/RepositorioPlaneacin/Eq3BEVSFNaxKgAXBe0S4HPQB_y08K8zv7CfCARZaWhqdaw?e=l7K2gY</t>
  </si>
  <si>
    <t>Septiembre: Se adjunta link de acceso https://jbbgovco.sharepoint.com/:f:/s/RepositorioPlaneacin/EikcTwStajNDp0kfZFmtyu0B5OLqVsiT4piUNsZ6va81-w?e=5azg8t</t>
  </si>
  <si>
    <t>APROBADO: Se aprueba la actividad del Plan Anual de Adquisiciones de la vigencia, por tanto que los soportes allegados y el reporte presentado reflejan la ejecución en el 25% para el primer trimestre de la vigencia.</t>
  </si>
  <si>
    <t>APROBADO:Se aprueba la actividad del Plan Anual de Adquisiciones de la vigencia, por tanto que los soportes allegados y el reporte presentado reflejan la ejecución en el 25% para el primer trimestre de la vigencia.</t>
  </si>
  <si>
    <t>APROBADO. Se aprueba la actividad correspondiente al Plan Anual de Adquisiciones de la vigencia, dado que los soportes presentados evidencian la ejecución del 25% durante el tercer trimestre.</t>
  </si>
  <si>
    <t>Revisados los soportes frente al monitoreo efectuado al Plan Anual de Adquisiciones, la OCI  evidencia que la OAP adelantó las gestiones respectivas de monitoreo en el primer y segundo trimestre de 2025 cumpliendo asi con las actividades programadas para el primer semestre de 2025 con un avance del 50% para la vigencia programada.</t>
  </si>
  <si>
    <t>Plan de Austeridad del Gasto</t>
  </si>
  <si>
    <t>Realizar seguimiento al Plan de Austeridad del Gasto</t>
  </si>
  <si>
    <t xml:space="preserve">
Marzo: Se adjunta informe radicado frente a SDA correspondiente al segundo semestre del año 2024</t>
  </si>
  <si>
    <t xml:space="preserve">Septiembre: Se realiza el seguimiento al informe del Plan de Austeridad del Gasto I Semestre del año 2025 </t>
  </si>
  <si>
    <t xml:space="preserve">
Marzo: https://jbbgovco.sharepoint.com/:f:/s/RepositorioPlaneacin/EmE-EYjpPulFs_4jSRqyntgBLKuUNbIuKqIB80dwWQ59Gw?e=c1hTtv</t>
  </si>
  <si>
    <t>APROBADO: Se aprueba la actividad correspondiente al Plan de Austeridad del Gasto, considerando que los documentos aportados demuestran un cumplimiento del 50% , programado para el primer trimestre, teniendo en cuenta el informe presentado a la SDA, correspondiente al segundo semestre de la vigencia 2024.</t>
  </si>
  <si>
    <t>APROBADO: Se aprueba la actividad correspondiente al Plan de Austeridad del Gasto, considerando que los documentos aportados demuestran un cumplimiento del 50%  programado para el tercer trimestre, teniendo en cuenta el informe presentado correspondiente al primer semestre de la vigencia 2025.</t>
  </si>
  <si>
    <t>Se cuenta con soportes que evidencian la entrega a la Secretaria Distrital de Ambiente el Informe de Austeridad del Gasto del Semestre II de la vigencia 2024 (Radicado No.  2025JBB10003802) el 23 de enero de 2025.</t>
  </si>
  <si>
    <t>Plan de Participacion Ciudadana</t>
  </si>
  <si>
    <t>Ejecutar el 100% de las actividades que conforman el Plan de Participacion Ciudadana</t>
  </si>
  <si>
    <t xml:space="preserve">
Junio: Durante el primer semestre se ejecuto el 50% del Plan de Participación Ciudadana, conforme a la programación de cada actividad se reporta el cumplimiento de los productos asociados, por cada una de las dependencias responsables. De manera mensual se realizo el monitoreo, el seguimiento y el reporte de este. Se registra la matriz de seguimiento mensual y se entrega cada uno de los soportes de los productos desarrollados del Plan de Participación Ciudadana.</t>
  </si>
  <si>
    <t xml:space="preserve">Junio: Los soportes de cada uno de los productos correspondientes a las actividades del PIPC reposan en el siguiente enlace:https://jbbgovco.sharepoint.com/:f:/s/RepositorioPlaneacin/Eg3VcsY_H0NPrDgZu-T5a0UBr0RLsLaN_lBNWxO0vrXZZg?e=kksC3c . Allí se encuentra la carpeta primer semestre y las subcarpetas por cada dependencia, al interior de estas encontraran carpetas mensuales, en cada carpeta mensual reposan las actividades y productos desarrollados. De igual manera se anexa la matriz del pipc con el seguimiento mensual. </t>
  </si>
  <si>
    <t>https://jbbgovco.sharepoint.com/:f:/s/RepositorioPlaneacin/EmE-EYjpPulFs_4jSRqyntgBLKuUNbIuKqIB80dwWQ59Gw?e=62ivLI</t>
  </si>
  <si>
    <t>APROBADO: Tras la revisión de la ejecución de las actividades establecidas en el Plan de Participación Ciudadana para el primer semestre del año en curso, y considerando que se evidencia un cumplimiento del 50 %, se aprueba lo ejecutado durante el periodo evaluado</t>
  </si>
  <si>
    <t>Revisados los soportes correspondientes a las actividades ejecutadas al interior del Plan de Participación Ciudadana para el primer semestre de 2025, la OCI evidencia una ejecución del 50% de lo programado, generando con ello un cumplimiento a code a lo previsto en el respectivo Plan.</t>
  </si>
  <si>
    <t>Plan Institucional de Gestion Ambiental</t>
  </si>
  <si>
    <t>Ejecutar el 100% de las actividades que conforman el Plan Institucional de Gestion Ambiental</t>
  </si>
  <si>
    <t xml:space="preserve">
Marzo: De conformidad con lo establecido en el Plan Institucional de Gestión Ambiental – PIGA para la vigencia 2025, durante el primer trimestre del año se programaron un total de 76 actividades, distribuidas de la siguiente manera:
Enero: 18 actividades programadas / 18 ejecutadas
Febrero: 19 actividades programadas / 19 ejecutadas
Marzo: 39 actividades programadas / 39 ejecutadas
De esta manera, se logró la ejecución total de las actividades planificadas para el periodo comprendido entre enero y marzo de 2025, alcanzando un cumplimiento del 100% en el marco de los compromisos establecidos en el PIGA. </t>
  </si>
  <si>
    <t xml:space="preserve">Junio: De conformidad con lo establecido en el Plan Institucional de Gestión Ambiental – PIGA para la vigencia 2025, durante el segundo trimestre del año se programaron un total de 89 actividades, distribuidas de la siguiente manera: Abril: 34 actividades programadas / 34 ejecutadas Mayo: 28 actividades programadas / 28 ejecutadas Junio: 27 actividades programadas / 27 ejecutadas De esta manera, se logró la ejecución total de las actividades planificadas para el periodo comprendido entre abril y junio de 2025, alcanzando un cumplimiento acumulado en la vigencia del 44% en el marco de los compromisos establecidos en el PIGA.
</t>
  </si>
  <si>
    <t>Septiembre: Durante el tercer trimestre de la vigencia 2025, se ejecutaron un total de 100 tareas programadas dentro del Plan de Acción Anual del PIGA. Estas tareas estuvieron asociadas a los programas de uso eficiente y ahorro del agua, uso racional de la energía, gestión integral de residuos, consumo sostenible, cambio climático y sensibilización ambiental.
La totalidad de las actividades programadas para este periodo fueron desarrolladas satisfactoriamente, alcanzando un cumplimiento del 100% de las tareas del trimestre. Este avance permitió consolidar un progreso trimestral del 26%, con lo cual el plan de acción alcanza un acumulado general del 70% de ejecución en el año 2025</t>
  </si>
  <si>
    <t xml:space="preserve">
Marzo: Se anexa evidencia correspondiente : https://jbbgovco.sharepoint.com/:f:/s/RepositorioPlaneacin/Ek2tdLSraPZCqdckv5_Kr18B7tCrga15r1QCjAnwUANQLw?e=8iDwFY</t>
  </si>
  <si>
    <t>Junio: Se anexa evidencia correspondiente https://jbbgovco.sharepoint.com/:x:/s/RepositorioPlaneacin/EcKFGV3vOTZMh3OKKSW-q0wByJ_3IOses_uQsPJbi9mgoQ?e=2Rfhqw</t>
  </si>
  <si>
    <t>Septiembre:  Se adjunta link de acceso   https://jbbgovco.sharepoint.com/:x:/s/pigajbb/Ef3SrS5ZbXRIi-Eb0r9MWX8BiCby0BPMZ-WzOTfN0SDVuQ?e=tKUmE8</t>
  </si>
  <si>
    <t>APROBADO: Se aprueba la actividad del Plan Institucional de Gestión Ambiental, por tanto que los soportes allegados y el reporte presentado reflejan la ejecución en el 24% para el primer trimestre de la vigencia.
RECHAZADA_Se rechaza el Plan Institucional de gestión ambiental con el fin de solicitar el ajuste el link de evidencia</t>
  </si>
  <si>
    <t xml:space="preserve">APROBADO:Se aprueba la actividad del Plan Institucional de Gestión Ambiental, por tanto que los soportes allegados y el reporte presentado reflejan la ejecución en el 20% para el segundo trimestre de la vigencia.
RECHAZADO: Se rechaza la actividad toda vez que se solicita revisar las evidencias presentadas </t>
  </si>
  <si>
    <t>APROBADO: Se aprueba la actividad del Plan Institucional de Gestión Ambiental, por tanto que los soportes allegados y el reporte presentado reflejan la ejecución en el 26% para el tercer trimestre de la vigencia.</t>
  </si>
  <si>
    <t>La evaluación por parte de la OCI se realizará en el 4 trimestre 2025, por lo que a 30 de junio 2025, no se tienen resultados para esta evaluación</t>
  </si>
  <si>
    <t>Planeación Estrategica MIPG</t>
  </si>
  <si>
    <t>Ejecutar el 100% de las actividades que conforman la planeación estrategica</t>
  </si>
  <si>
    <t xml:space="preserve">
Marzo: Se ejecutaron las 9 actividades programadas para el 1er trimestre de la vigencia 2025.</t>
  </si>
  <si>
    <t xml:space="preserve">Junio: Se ejecutaron las 9 actividades programadas para el 2do trimestre de la vigencia 2025.
</t>
  </si>
  <si>
    <t xml:space="preserve">Septiembre: 
Se ejecutaron las 9 actividades programadas para el 3er trimestre de la vigencia 2025. </t>
  </si>
  <si>
    <t xml:space="preserve">
Marzo: Se adjunta link de enlace de la matriz Meta 1 Planeación Estratégica https://jbbgovco.sharepoint.com/:x:/s/RepositorioPlaneacin/Ea2QiVTKiZdBmJ7wSy2dWYsBnhBgZ0zo2kCv_mDXj7P8Ew?e=HdDALe
https://jbbgovco.sharepoint.com/:f:/s/RepositorioPlaneacin/EhVVvgv5ZyhKoELYRzWpvksBUIQ1ja5bp65ePIRhezyHng?e=8g0IgR
</t>
  </si>
  <si>
    <t>https://jbbgovco.sharepoint.com/:x:/s/RepositorioPlaneacin/EcKFGV3vOTZMh3OKKSW-q0wByJ_3IOses_uQsPJbi9mgoQ?e=2Rfhqw</t>
  </si>
  <si>
    <t>Septiembre: Se adjunta link de enlace de la matriz Meta 1 Planeación Estratégica 
https://jbbgovco.sharepoint.com/:f:/s/RepositorioPlaneacin/EnsPijw918NOjTWZ24dsAgMBPpl4dYfyeWmLJKRm6KPhrA?e=EEg10E</t>
  </si>
  <si>
    <t>APROBADO: Se aprueban la actividades que conforman la planeación estratégica, por tanto que los soportes allegados y el reporte presentado reflejan la ejecución en el 25% de avance para el primer trimestre.</t>
  </si>
  <si>
    <t>APROBADO:Tras la revisión de la ejecución de las actividades  actividades que conforman la planeación estratégica para el segundo trimestre del año en curso, y considerando que se evidencia un cumplimiento del 25 %, se aprueba lo ejecutado durante el periodo evaluado</t>
  </si>
  <si>
    <t>APROBADO:Una vez revisada la ejecución de las actividades actividades que conforman la planeación estratégica para el tercer trimestre del año en curso, y considerando que se evidencia un cumplimiento del 23%, se aprueba lo ejecutado durante el periodo evaluado.</t>
  </si>
  <si>
    <t>Conforme a la revisión de los soportes revisados por la OCI, se evidenció que se cumplieron las 18 actividades programadas para el primer y segundo trimestre de 2025, registradas en la matrtiz meta 1 del proyecto 8100</t>
  </si>
  <si>
    <t>Plan de sostenibilidad MIPG</t>
  </si>
  <si>
    <t>Ejecutar el 100% de las actividades que conforman el Plan de sostenibildad MIPG</t>
  </si>
  <si>
    <t xml:space="preserve">
Marzo: Se ejecutaron las 19 actividades programadas para el 1er trimestre de la vigencia 2025</t>
  </si>
  <si>
    <t>Junio: Se ejecutaron las 30 actividades programadas para el 2do trimestre de la vigencia 2025</t>
  </si>
  <si>
    <t>Septiembre: 
Descripción: Se ejecutaron las 28 actividades programadas para el 3er trimestre de la vigencia 2025</t>
  </si>
  <si>
    <t xml:space="preserve">
Marzo: Se adjunta el link de enlace dela Matriz Meta 2 Plan de Sostenibilidad https://jbbgovco.sharepoint.com/:x:/s/RepositorioPlaneacin/EbQRW_1Sbo9Aouj55bmb6rUBeEqdfZ9sXZu5bNzfVVWNWQ?e=8TDMIW
https://jbbgovco.sharepoint.com/:f:/s/RepositorioPlaneacin/EjFa0FrEgR1Bvpp9CR9K1qMBzqyitG1HLHi_l_Snm9oHww?e=JJ27pm</t>
  </si>
  <si>
    <t>Junio: Se adjunta el link de enlace de la Matriz Meta 2 Plan de Sostenibilidad
https://jbbgovco.sharepoint.com/:f:/s/RepositorioPlaneacin/EjFa0FrEgR1Bvpp9CR9K1qMBzqyitG1HLHi_l_Snm9oHww?e=fvlf1V
https://jbbgovco.sharepoint.com/:f:/s/RepositorioPlaneacin/EjFa0FrEgR1Bvpp9CR9K1qMBzqyitG1HLHi_l_Snm9oHww?e=fvlf1V</t>
  </si>
  <si>
    <t>Septiembre: Se adjunta el link de enlace de la Matriz Meta 2 Plan de Sostenibilidad 
https://jbbgovco.sharepoint.com/:f:/s/RepositorioPlaneacin/Eok6ICS9VR9OrCU6o9KUvyEBCaxpRUeehhdl3oM2oqoeqQ?e=Akh0mM</t>
  </si>
  <si>
    <t xml:space="preserve">APROBADO: Se aprueba la actividad del Plan de sostenibilidad MIPG, por tanto que los soportes allegados y el reporte presentado reflejan la ejecución en el 25% para el primer trimestre de la vigencia. </t>
  </si>
  <si>
    <t>APROBADO: Tras la revisión de la ejecución de las actividades  actividades que conforman el Plan de sostenibilidad MIPG para el segundo trimestre del año en curso, y considerando que se evidencia un cumplimiento del 25 %, se aprueba lo ejecutado durante el periodo evaluado</t>
  </si>
  <si>
    <t>APROBADO:Tras la revisión de la ejecución de las actividades actividades que conforman el Plan de sostenibilidad MIPG para el tercer trimestre del año en curso, y considerando que se evidencia un cumplimiento del 17 %, se aprueba lo ejecutado durante el periodo evaluado.</t>
  </si>
  <si>
    <t>Conforme a la revisión de los soportes revisados por la OCI, se evidenció que se cumplieron las 49 actividades programadas para el primer y segundo trimestre de 2025, registradas en la meta 2 del proyecto 8100.</t>
  </si>
  <si>
    <t>Plan Anual de Auditoria</t>
  </si>
  <si>
    <t>Ejecutar el 100% de las actividades que conforman el Plan Anual de Auditoria</t>
  </si>
  <si>
    <t xml:space="preserve">
Marzo: Para el trimestre I de la vigencia 2025, la Oficina de Control Interno programo 36,33 actividades a realizar, 15,33 en el Rol de Evaluación y Seguimiento (0,33 Auditorias, 12 Informes de Ley, 3 seguimientos y evaluaciones), 2 actividades en el Rol de Evaluación de la Gestión de Riesgos, 4 actividades de rol de enfoque hacia la prevención, 11 actividades enfocadas en rol de liderazgo estratégico y 4 actividades de relación con entes externos, así mismo  se presentaron 25 actividades a demanda, para un total de 61,33 actividades. En concordancia con lo anterior se evidencio la ejecución de 61,03 actividades, lo cual corresponde al 99,5% de lo programado, lo anterior se presenta teniendo en cuenta que la Actividad de Medición del Desempeño Institucional (FURAG) continuará en ejecución durante el mes de abril, dado que el plazo máximo para el diligenciamiento del formulario en la plataforma es el 17 de abril de 2025.</t>
  </si>
  <si>
    <t xml:space="preserve">
Junio: Para el trimestre II de la vigencia 2025, la Oficina de Control Interno programo 39,31 actividades a realizar, 16,31 en el Rol de Evaluación y Seguimiento (2,31 Auditorias, 8 Informes de Ley, 6 seguimientos y evaluaciones), 2 actividades en el Rol de Evaluación de la Gestión de Riesgos, 6 actividades de rol de enfoque hacia la prevención, 12 actividades enfocadas en rol de liderazgo estratégico y 3 actividades de relación con entes externos, así mismo  se presentaron 36 actividades a demanda, para un total de 75,31 actividades</t>
  </si>
  <si>
    <t>Septiembre: Para el trimestre III de la vigencia 2025, la Oficina de Control Interno programo 42,82 actividades a realizar, 20,82 en el Rol de Evaluación y Seguimiento (1,32 Auditorias, 11 Informes de Ley, 8,5 seguimientos y evaluaciones), 1 actividad en el Rol de Evaluación de la Gestión de Riesgos, 4 actividades de rol de enfoque hacia la prevención, 14 actividades enfocadas en rol de liderazgo estratégico y 3 actividades de relación con entes externos, así mismo  se presentaron 43 actividades a demanda, para un total de 85,82 actividades. Las cuales se ejecutaron en su totalidad con respecto a lo programado (100%).</t>
  </si>
  <si>
    <t xml:space="preserve">
Marzo: Los soportes de cumplimiento se encuentran adjunto en la carpeta señalada por la OAP:
https://jbbgovco.sharepoint.com/:f:/s/RepositorioPlaneacin/Erhfr0tjGuhEj4G7WcuAmNUB7FacJgiGMsGAoS5GAJXW8g?e=NCx8pJ
</t>
  </si>
  <si>
    <t>Junio: Los soportes se encuentran en la carpeta asignada por la OAP: https://jbbgovco.sharepoint.com/:f:/s/RepositorioPlaneacin/EsJEhOiwaEZJlWywJliYE08B-ny5BWLQ_hp6przkRpQofg?e=wfCSfr</t>
  </si>
  <si>
    <t>Septiembre: Los soportes se encuentran en la carpeta asignada por la OAP: https://jbbgovco.sharepoint.com/:f:/s/RepositorioPlaneacin/ErXY9qfVBPRNqjft8Tg2U-oBcc57uJExX5VWkDpTBO2J0g?e=hN941c</t>
  </si>
  <si>
    <t xml:space="preserve">APROBADO:Se aprueba la actividad del Plan Anual de Auditoría, en atención a que los soportes allegados y el reporte presentado evidencian una ejecución del 24,87 % correspondiente al primer trimestre de la vigencia. Desde el proceso se informa que la actividad de Medición del Desempeño Institucional (FURAG),se efectuó en el mes de abril, teniendo en cuenta los plazos establecidos para el diligenciamiento del formulario. 
</t>
  </si>
  <si>
    <t>APROBADO: Tras la revisión de la ejecución de las actividades que conforman el Plan Anual de Auditoria del segundo trimestre del año en curso, y considerando que se evidencia un cumplimiento del 25,13%, con una sobre ejecución derivada del envío del formulario FURAG 2025 el pasado 14 de abril a través de la plataforma dispuesta por el DAFP, se aprueba lo ejecutado durante el periodo evaluado.</t>
  </si>
  <si>
    <t>APROBADO: De acuerdo con la información presentada, se evidencia que para el tercer trimestre de la vigencia 2025, en el marco del Plan Anual de Auditoría, las actividades programadas fueron ejecutadas conforme a lo previsto.
La gestión desarrollada permitió alcanzar un cumplimiento del 100%</t>
  </si>
  <si>
    <t xml:space="preserve">Plan de Acción Servicio a la Ciudadanía </t>
  </si>
  <si>
    <t>Ejecutar el 100% de las actividades que conforman en Plan de atención al ciudadano</t>
  </si>
  <si>
    <t>Marzo: - Participación en las mesas de trabajo programadas por la Comisión Intersectorial de Servicio a la Ciudadanía :
06 de marzo de 2025: se llevó a cabo Mesa Índice de Calidad del Servicio Sector Ambiente a las 2:00 pm en las instalaciones IDPYBA
18 de marzo de 2025: se asistió a la primera sesión ordinaria de la comisión intersectorial de servicio a la ciudadanía a las 2:00 pm  en el Archivo Distrital 
08 de abril de 2025.: se asistió a la reunión entrenamiento de habilidades para el servicio a través de la plataforma teams 
- Participación en el plan anual de capacitaciones sistema "Bogotá Te Escucha" programadas por la Dirección Distrital de Calidad del Servicio:
  17 de febrero de 2025 , se asistió a capacitación programada el Capacitación funcional para administradores del sistema para la gestion de peticiones ciudadanas Bogotá te  Escucha.
  21 de febrero de 2025, Capacitación funcional para administradores del sistema para la gestión de peticiones ciudadanas Bogotá te Escucha,
  06  de marzo de 2025, Capacitación funcional para administradores del sistema para la gestion de peticiones ciudadanas Bogotá te Escucha
-  Realizar análisis de las encuesta presencial y virtual: Se presentó y subió a la página web del JBB, el I  informe bimestral de encuestas  de satisfacción 
- Participar en las ferias interinstitucionales de servicio al ciudadano, lideradas por la Secretaría General de la Alcaldía Mayor de Bogotá :
 14 de febrero de 2025, se asistió a la fertia realizada en la Localidad de Bosa y el 14 de marzo de asistió a la feria convocada en la localidad de sumapaz.</t>
  </si>
  <si>
    <t xml:space="preserve">
Junio: Se ejecutaron  actividades que conforman en Plan de Acción Servicio a la Ciudadanía correspondiente al segundo trimestre del año 2025. </t>
  </si>
  <si>
    <t xml:space="preserve">
Septiembre: Se ejecuta las actividades que conforman en Plan de Acción Servicio a la Ciudadanía para el III Trimestre </t>
  </si>
  <si>
    <t xml:space="preserve">
Marzo: https://jbbgovco.sharepoint.com/:f:/s/RepositorioPlaneacin/EphQcMR-upFJlTDrJsuTHdoBO0VtufwK-6KeG3oVbwrOAQ?e=e1OMFp</t>
  </si>
  <si>
    <t>Junio: https://jbbgovco.sharepoint.com/:f:/s/RepositorioPlaneacin/Et-KQLO-ewRDkfLemcegg0UB0qlOOwcrs9j5Rnt8FZvrzA?e=14D7so</t>
  </si>
  <si>
    <t>APROBADO: Se aprueba la actividad del Plan Institucional de Acción Servicio a la Ciudadanía, por tanto que los soportes allegados y el reporte presentado reflejan ejecución del 10% de avance para el primer trimestre.</t>
  </si>
  <si>
    <t>APROBADO: Se aprueba la actividad del Plan de Acción  Servicio a la Ciudadanía, por tanto que los soportes allegados y el reporte presentado reflejan ejecución del 12.5% de avance para el segundo trimestre, dejando la observación que no se cumplió con la actividad "Socializar el Manual de Servicio a la Ciudadanía del Distrito Capital de los profesionales encargados de la atención al ciudadano por los canales establecidos en la Entidad".</t>
  </si>
  <si>
    <t>APROBADO:Se aprueba la actividad del Plan de Acción Servicio a la Ciudadanía, por tanto que los soportes allegados y el reporte presentado reflejan ejecución del 15.7% de avance para el tercer trimestre, esta sobre ejecución se debe a que, se realizaron actividades que quedaron sin cumplir en el 2do trimestre.</t>
  </si>
  <si>
    <t>De acuerdo con los soportes allegados a la OCI fue posible establecer conforme lo programado que se ejecutaron la gran mayoria de actividades establecidas para el primer semestre de 2025, sin embargo para el segundo trimestre  se evidencia una (1) actividad pendiente; "Socializar el Manual de Servicio a la Ciudadanía del Distrito Capital de los profesionales encargados de la atención al ciudadano por los canales establecidos en la Entidad" , se recomienda adelantar las actividad faltante, para con ello asegurar el cumplimiento de la totalidad de lo programado, cabe indicar que el porcentaje de ejecución para el primer semestre es del 22.5% porcentaje que se encuentra un poco por debajo de lo programado.</t>
  </si>
  <si>
    <t>Diciembre: Ejecutar el 100% de las actividades que conforman el Plan Institucional de Archivos de la Entidad - PINAR.
Actividad 1. Actualización de Procedimientos y Formatos Documentales.
Actividad 3. Actualización de las Tablas de Retención Documental.
Actividad 6. Actualización del Sistema Integrado de Conservación.
Las actividades anteriormente relacionadas fueron reportadas en meses anteriores. Así mismo, se deja constancia de que el PINAR quedó ejecutado al 100 %, con el cumplimiento total de las seis (6) actividades propuestas, de acuerdo con lo programado en cronograma el PINAR. Se adjunta presentación con los resultados correspondientes a la vigencia 2025.</t>
  </si>
  <si>
    <t xml:space="preserve">Diciembre: Para el IV Trimestre Se ejecuto 1 linea temática del PIC con dos capacitaciones. </t>
  </si>
  <si>
    <t>Diciembre: Reporte 4to trimestre En cumplimiento del Plan Actívate, la entidad desarrolló diversas acciones orientadas a la protección de la salud, el bienestar integral y el fortalecimiento del clima organizacional. Se realizaron jornadas como la Semana de la Salud Mental, talleres de cuidado emocional, prevención del estrés, acompañamiento psicológico individual, así como evaluaciones de clima laboral y de factores de riesgo psicosocial, cuyos resultados permitieron formular recomendaciones y planes de intervención. Estas iniciativas se complementaron con actividades formativas en comunicación estratégica, trabajo en equipo, habilidades blandas, integridad, prevención del acoso sexual y fortalecimiento de competencias digitales y analítica de datos.
De igual manera, se promovió la integración, el reconocimiento y la calidad de vida de los servidores mediante encuentros recreodeportivos, salidas ecoturísticas, celebraciones institucionales (Día de la Familia, cumpleaños, novenas y fechas conmemorativas), incentivos como bonos, estímulos por antigüedad y reconocimientos a los mejores funcionarios. También se adelantaron acciones de bienestar como la entrega del bono navideño, actividades culturales y sostenibles, difusión de información de interés y cierre de gestión, destacándose que durante el periodo no se presentaron retiros de personal, no desarroladas 7 de 41 - Generar y desarrollar campañas de sensibilización y acciones integrales orientadas a la promoción del teletrabajo y los horarios flexibles, el fortalecimiento de la cultura organizacional mediante mediciones e intervenciones, la realización de talleres para el manejo del tiempo libre y el equilibrio entre la vida laboral y personal, el fomento del uso de la bicicleta como medio de transporte, la implementación de estrategias para el trabajo bajo presión y el adelanto de actividades relacionadas con las garantías sindicales.</t>
  </si>
  <si>
    <t xml:space="preserve">Diciembre: Se cargan los soportes de las actividades que conforman el Plan de Previsión de Recursos Humanos para el IV Trimestre, con relación a necesidad de personal, ejecución presupuestal y nombramientos </t>
  </si>
  <si>
    <t xml:space="preserve"> 
Diciembre: Se cargan las actividades que conforman el Plan Anual de Vacantes para el ultimo trimestre, se cargan las evidencias correspondientes </t>
  </si>
  <si>
    <t>Diciembre: IT01 - Evaluación , diagnóstico y desarrollo de la integración de sistemas administrativos y financieros , asegurando la trazabilidad, transparencia y seguridad de la información.  Durante el periodo se ejecutaron actividades de desarrollo para dar continuidad al flujo del proceso entre ellos: tesoreria - contabilidad - cargue de datos en BOGDATA. Se estructuraron los manuales de los desarrollos ejecutados. La información relacionada con la ejecución de la iniciativa se alojo en el repositorio del proyecto. Con la Siguiente Información: Historias de Usuario - Codigo Fuente - Plan de Capacitación  - Tareas de Desarrollo - Pruebas de Aplicativo - Arquitectura de la Solución - Ficha Técnica del Software - Lista de Cumplimiento Seguridad - Minutograma de Despliegue. El aplicativo se encuentra en ambiente de pruebas su implementación y actividades de transferencia de conocimiento serán ejecutadas dentro del primer trimestre de la vigencia 2026. 
IT02 - Actualización (PETI) incorporando las subdirecciones del Jardín Botánico en el Modelo Integrado de Gestión de los sistemas de información, la Arquitectura Empresarial y el Plan Estratégico del Jardín Botánico.
La estrategia de estructuración del documento de Visión 2030 se desarrolló bajo un enfoque de arquitectura empresarial, tomando como base los marcos TOGAF, COBIT 2019 y DAMA-DMBOK2, y aplicando un esquema de análisis progresivo en tres etapas: 1. Diagnóstico (AS-IS): Evaluación de madurez digital en diez criterios: planeación, datos, SIG, infraestructura, plataformas, normas, capacidades, sostenibilidad, monitoreo y territorios inteligentes. 2. Modelo objetivo (TO-BE): Definición del estado deseado en 2030 con base en capacidades institucionales, marcos normativos, estándares internacionales (ISO/OGC) y tecnologías emergentes (IA, IoT, blockchain, RA/RV). 3. Hoja de ruta (Roadmap 2030): Priorización de proyectos y acciones, definición de indicadores (KPIs y OKRs), mecanismos de financiamiento, roles de gobernanza y programa de apropiación digital. El documento final define la estrategia integral de transformación digital del Jardín Botánico para el periodo 2026–2030, incluyendo: •	Diagnóstico institucional de capacidades digitales y geoespaciales. •	Marco normativo y alineación con las  políticas públicas vigentes.  •	Visión, principios y objetivos estratégicos al 2030. •	Ejes de acción y arquitectura tecnológica objetivo. •	Proyectos estratégicos priorizados con fichas técnicas. •	Modelo de gobernanza, sostenibilidad y cultura digital.
•	Indicadores de desempeño y hoja de ruta de implementación. 
IT03 - Realizar, actualizar y diseñar el Modelo de Gestión de Datos del Jardín Botánico y su Modelo de Interoperabilidad basado en los estándares de MINTIC y las entidades del Distrito Capital.
Se define el documento de diagnóstico y propuesta de capacidades para la implementación del Modelo de Gobierno de Datos y Gestión de la Información del JBB, el cual tiene como objetivo: Sugerir el diseño de alto nivel al modelo de gobierno de datos y gestión información para el Jardín Botánico de Bogotá, que permita establecer roles y responsabilidades en cada una de las áreas y así considerar la información como un activo de la entidad, que posteriormente se convierta en apoyo para la toma decisiones.  De igual forma de estructura la propuesta de sistematización de Encuesta Ambiental, en apoyo a la Subdirección Educativa y Cultural. Se da gestión a la entrega de información del Índica de Madurez de la Infraestructura de Datos del Distrito. 
Se proyecta el modelo de resolución para la adopción del Gobierno de Datos Institucional.              
IT04 - Identificación de estándares de calidad, gestión e integración y estructuración estadística de datos e información geográfica de las subdirecciones Científica, Técnica y Educativa sobre biodiversidad y cambio climático urbano
Se definen las guías y plantillas que deben aplicarse a cualquier producto de información con un componente geográfico dentro del JBB. Para lo cual se define la propuesta de acciones para la implementación de los estándares requeridos. 
IT05 - Implementación de soluciones basadas en el desarrollo de software, para la gestión de datos la automatización de los procesos estratégicos, misionales y de apoyo del Jardín Botánico de Bogotá
Se estructuraron los manuales de los desarrollos ejecutados. La información relacionada con la ejecución de la iniciativa se alojo en el repositorio del proyecto. Con la Siguiente Información:  Historias de Usuario - Codigo Fuente - Plan de Capacitación - Tareas de Desarrollo - Pruebas de Aplicativo - Arquitectura de la Solución - Ficha Técnica del Software - Lista de Cumplimiento Seguridad - Minutograma de Despliegue</t>
  </si>
  <si>
    <t>Diciembre: Se registra el avance del Plan de Seguridad y Privacidad de la Información para el segundo semestre de la vigencia 2025. Se han realizado actividades relacionadas con: las fases de diagnóstico, planificación, operación, evaluación y desempeño y mejoramiento continuo de la Seguridad de la Información alcanzando un avance del 41,57 del segundo semestre y  76,07% de la vigencia.</t>
  </si>
  <si>
    <t>Diciembre: Se registra el avance del Plan de Tratamiento de Riesgos de Seguridad y Privacidad de la Información para el primer semestre de la vigencia 2025. Se han realizado actividades relacionadas con: las fases de Planeación, Sensibilización, Identificación, análisis, valoración de riesgos de seguridad digital y su Seguimiento, evaluación y monitoreo de los riesgos, Monitoreo, revisión y mejora del Plan alcanzando un avance de 100%. En la evidencia se ven reflejadas las actividades específicas realizadas durante el II semestre.</t>
  </si>
  <si>
    <t xml:space="preserve">Diciembre: Se realiza seguimiento al Tercer Cuatrimestre del Programa de Transparencia y Ética Pública reflejando Total % Avance 2025 del 99%.
</t>
  </si>
  <si>
    <t>Diciembre: Se realizó el monitoreo a la ejecución del Plan Anual de Adquisiciones de la vigencia 2025</t>
  </si>
  <si>
    <t>Diciembre: Durante el segundo semestre se ejecuto el 50% del Plan de Participación Ciudadana, conforme a la programación de cada actividad se reporta el cumplimiento de los productos asociados, por cada una de las dependencias responsables. De manera mensual se realizo el monitoreo, el seguimiento y el reporte de este. Se registra la matriz de seguimiento mensual y se entrega cada uno de los soportes de los productos desarrollados del Plan de Participación Ciudadana. De esta manera se da cumplimiento al 100% del plan.</t>
  </si>
  <si>
    <t>Diciembre: Durante el cuarto trimestre de la vigencia 2025 se ejecutó la totalidad de las actividades programadas en el Plan de Acción Anual del PIGA, correspondientes a 100 tareas previstas. Estas acciones estuvieron orientadas a los programas de uso eficiente y ahorro del agua, uso racional de la energía, gestión integral de residuos, consumo sostenible, cambio climático y sensibilización ambiental.
El desarrollo satisfactorio de todas las actividades permitió alcanzar un cumplimiento del 100 % de las tareas establecidas para este trimestre. Como resultado, se consolidó un avance trimestral del 30%, logrando así un acumulado general del 100% de ejecución del Plan de Acción durante la vigencia 2025.</t>
  </si>
  <si>
    <t>Diciembre: Se ejecutaron las 9 actividades programadas para el 4to trimestre de la vigencia 2025.</t>
  </si>
  <si>
    <t>Diciembre: Se ejecutaron las 37 actividades programadas para el cuarto trimestre de la vigencia 2025</t>
  </si>
  <si>
    <t xml:space="preserve"> 
Diciembre: Para el trimestre IV de la vigencia 2025, la Oficina de Control Interno programo 78,5 actividades a realizar; 21,5 en el Rol de Evaluación y Seguimiento (2 Auditorias, 9 Informes de Ley, 10,5 seguimientos y evaluaciones), 1 actividad en el Rol de Evaluación de la Gestión de Riesgos, 6 actividades de rol de enfoque hacia la prevención, 14 actividades enfocadas en rol de liderazgo estratégico y 3 actividades de relación con entes externos, así mismo  se presentaron 33 actividades a demanda, para un total de 78,5 actividades. Las cuales se ejecutaron en su totalidad con respecto a lo programado (100%)</t>
  </si>
  <si>
    <t xml:space="preserve">Diciembre: Se adjuntan las actividades que conforman en Plan de Acción Servicio a la Ciudadanía para el ultimo cuatrimestre </t>
  </si>
  <si>
    <t xml:space="preserve">Diciembre: Se cargan las actividades que conforman el Plan de Trabajo Anual en Seguridad y Salud en el Trabajo para el ultimo trimestre, se adjuntan actividades,cronograma e informe. </t>
  </si>
  <si>
    <t>Diciembre: https://jbbgovco.sharepoint.com/:x:/s/SeguridadDigital/IQB_JGPJXfcKTLu4oAtf0l3sASYkBQpt0NJulYKeZIomlsQ?e=c5JlV2</t>
  </si>
  <si>
    <t xml:space="preserve">Diciembre: Se adjunta link de acceso a las evidencias correspondientes del 3er Cuatrimestre PTEP:
https://jbbgovco.sharepoint.com/:f:/s/RepositorioPlaneacin/IgBFP073GMMnSqqTzgsJoRSKAQmMkz49G66EFgL0TUOhYT0?e=PQIakV </t>
  </si>
  <si>
    <t>Diciembre: Los soportes de cada uno de los productos correspondientes a las actividades del PIPC reposan en el siguiente enlace:https://jbbgovco.sharepoint.com/:f:/s/RepositorioPlaneacin/IgAHLItrfX2fRoCyGeej6CbwAS3NgF-QwRtyLQVscFaF_fA?e=9tKzPl
Allí se encuentra la carpeta segundo semestre y las subcarpetas por cada dependencia, al interior de estas encontraran carpetas mensuales, en cada carpeta mensual reposan las actividades y productos desarrollados. De igual manera se anexa la matriz del pipc con el seguimiento mensual.</t>
  </si>
  <si>
    <t>Diciembre: https://jbbgovco.sharepoint.com/:f:/s/RepositorioPlaneacin/IgBDsp2xvwpQQJDTBeCYX7xBAbk2JSttAqtJdPo9ZRBZcyA?e=idgAFp</t>
  </si>
  <si>
    <t>Diciembre: Se adjunta el link de enlace de la Matriz Meta 2 Plan de Sostenibilidad 
https://jbbgovco.sharepoint.com/:f:/s/RepositorioPlaneacin/IgDEAFiEJM6pT4GfYBH3fXWpAYwxNbspErXoOsxocYnie9I?e=vhneCh</t>
  </si>
  <si>
    <t>Diciembre: Se adjunta link de enlace de la matriz Meta 1 Planeación Estratégica 
https://jbbgovco.sharepoint.com/:f:/s/RepositorioPlaneacin/IgARNds4x0mdSKS3DjStEKmSASX7LM8iLhR2d3qCJltRetY?e=M000Qc</t>
  </si>
  <si>
    <t>Diciembre: Los soportes de las actividades suscritas en el Plan de Auditoria se encuentran en el repositorio asignado por la OAP: https://jbbgovco.sharepoint.com/:f:/s/RepositorioPlaneacin/IgDnx7L_8pIsTZbOkYwG6LrBATdobNQpdkM3M8cERyOl0TQ?e=Y1D6dK</t>
  </si>
  <si>
    <t>Diciembre: https://jbbgovco.sharepoint.com/:f:/s/RepositorioPlaneacin/IgAYM8erHib1TrhQKmmPRpp0AYemjbgUUgtb_5-jFSQuD68?e=WplSNC</t>
  </si>
  <si>
    <t>Diciembre: https://jbbgovco.sharepoint.com/:x:/s/SeguridadDigital/IQBr8H3EihhJT7qeQegTJDHcAZWNZ3MQjpz3Rcs1c96dCjA?e=1QfGV4</t>
  </si>
  <si>
    <t>Se aprueba la ejecución de las actividades que integran el Plan de Tratamiento de Riesgos de Seguridad y Privacidad de la Información correspondiente al segundo semestre de la vigencia, teniendo en cuenta que se evidencia un nivel de cumplimiento del 33,5% para dicho periodo y del 100% para la vigencia 2025.</t>
  </si>
  <si>
    <t>APROBADO:Se aprueba la actividad del Plan Institucional de Archivos (PINAR), por tanto que los soportes allegados y el reporte presentado reflejan ejecución del 30% de avance para el cuarto trimestre.</t>
  </si>
  <si>
    <t xml:space="preserve">APROBADO:Se aprueba la actividad del Plan Institucional de Capacitación (PIC), por tanto que los soportes allegados y el reporte presentado reflejan ejecución del 12,5% de avance para el Cuarto trimestre, dejando la observación que no se cumplió con las siguientes actividades: *Adelantar actividades de capacitacion y/o formación y/o entrenamiento respecto al eje PAZ TOTAL, MEMORIA Y DERECHOS HUMANOS, *Adelantar actividades de capacitacion y/o formación y/o entrenamiento respecto al ejeTERRITORIO, VIDA Y AMBIENTE, * Adelantar actividades de capacitacion y/o formación y/o entrenamiento respecto al eje MUJERES, INCLUSIÓN Y DIVERSIDAD, *Adelantar actividades de capacitacion y/o formación y/o entrenamiento respecto al eje ÉTICA, PROBIDAD E IDENTIDAD DE LO PÚBLICO, * Adelantar actividades de capacitacion y/o formación y/o entrenamiento respecto al eje HABILIDADES Y COMPETENCIAS, * Gestionar las jornadas de Inducción y Reinducción, * Fortalecer e implementar el programa de Bilingüismo </t>
  </si>
  <si>
    <t>APROBADO:Se aprueba la actividad del Plan de Previsión de Recursos Humanos, por tanto que los soportes allegados y el reporte presentado reflejan ejecución del 50% de avance para el cuarto trimestre.</t>
  </si>
  <si>
    <t>APROBADO:Se aprueba la actividad del Plan Anual de Vacantes, por tanto que los soportes allegados y el reporte presentado reflejan la ejecución en el 25% de avance para el cuarto trimestre de la vigencia.</t>
  </si>
  <si>
    <t>APROBADO:Se aprueba la actividad del Plan de Trabajo Anual en Seguridad y Salud en el Trabajo, por tanto que los soportes allegados y el reporte presentado reflejan ejecución del 37% de avance para el cuarto trimestre, esta sobre ejecución se debe a que, se realizaron actividades que quedaron sin cumplir en el 1er trimestre.</t>
  </si>
  <si>
    <t>APROBADO:Se aprueba la actividad del Plan Estratégico de Tecnologías de la Información PETI, por tanto que los soportes allegados y el reporte presentado reflejan ejecución de 29% de avance para el cuarto trimestre.</t>
  </si>
  <si>
    <t>APROBADO:Se aprueba el seguimiento al Plan de Seguridad y Privacidad de la Información correspondiente al segundo semestre de la vigencia 2025, el cual registra una ejecución del 41,57% en dicho periodo y un nivel de cumplimiento acumulado del 76% para la vigencia 2025. En consecuencia, las siguientes actividades quedaron pendientes de ejecución:
Definir una metodología de pruebas de efectividad JBB 
Actualizar el Análisis de Impacto de la Operación.     
Actualizar  la documentación relacionada con Revisión técnica de las aplicaciones después de cambios en la plataforma de operación
Definir el Plan de pruebas de la infraestructura tecnológica de JBB
Evaluación de Plan de Continuidad de La Operación 
Realizar seguimiento a las oportunidades de mejora producto de revisiones internas y externas a los Procesos</t>
  </si>
  <si>
    <t xml:space="preserve">APROBADO:Una vez revisada la ejecución del Programa de Transparencia y Ética Pública correspondiente al tercer cuatrimestre de 2025, se evidencia una ejecución del 34 %, debido a que no se ejecutaron en su totalidad las siguientes actividades: Componente 7, Actividad 4.1, relacionada con la elaboración del informe de gestión conforme al plan de acción de la Política de Integridad 2025, y Componente 3, Actividad 1.1, referente a la presentación de informes trimestrales al Comité Institucional de Gestión y Desempeño. No obstante, el avance acumulado del programa para la vigencia 2025 alcanza un 99 %.
</t>
  </si>
  <si>
    <t>APROBADO:Se aprueba la actividad correspondiente al Plan Anual de Adquisiciones de la vigencia 2025, en atención a que los soportes presentados permiten evidenciar una ejecución del 25% durante el cuarto trimestre.</t>
  </si>
  <si>
    <t xml:space="preserve">APROBADO:Una vez realizada la revisión de la ejecución de las actividades previstas en el Plan de Participación Ciudadana para el segundo semestre del 205, y teniendo en cuenta que se evidencia el cumplimiento del 50%, se aprueba de acuerdo el seguimiento realizado. </t>
  </si>
  <si>
    <t>APROBADO:Se aprueba la actividad correspondiente al Plan Institucional de Gestión Ambiental, en tanto que los soportes allegados y el reporte presentado evidencian una ejecución del 30 % durante el cuarto trimestre de la vigencia 2025, así como una ejecución acumulada del 100 % para el año.</t>
  </si>
  <si>
    <t>APROBADO:Una vez revisada la ejecución de las actividades que conforman la planeación estratégica correspondiente al cuarto trimestre de la vigencia 2025, y teniendo en cuenta que se evidencia un nivel de cumplimiento del 27% en el periodo evaluado, se aprueba lo ejecutado, evidenciando así una ejecución del 100% para la vigencia 2025.</t>
  </si>
  <si>
    <t>APROBADO:Una vez revisada de la ejecución de las actividades que conforman el Plan de Sostenibilidad MIPG correspondiente al cuarto trimestre de la vigencia 2025, y teniendo en cuenta que se evidencia un nivel de cumplimiento del 33% en el periodo evaluado, se aprueba lo ejecutado, registrando así un cumplimiento del 100% para la vigencia 2025.</t>
  </si>
  <si>
    <t>APROBADO:De acuerdo con la información presentada, se evidencia que para el cuarto trimestre de la vigencia 2025, en el marco del Plan Anual de Auditoría, las actividades programadas fueron ejecutadas conforme a lo previsto. La gestión desarrollada permitió alcanzar un cumplimiento del 100% para la vigencia.</t>
  </si>
  <si>
    <t>APROBADO:Se aprueba la actividad del Plan de Acción Servicio a la Ciudadanía, por tanto que los soportes allegados y el reporte presentado reflejan ejecución del 44.52% de avance para el cuarto trimestre quedando pendiente la ejecución de 7 actividades.</t>
  </si>
  <si>
    <t>APROBADO: Se aprueba la actividad del Plan de Incentivos Institucionales, por tanto que los soportes allegados y el reporte presentado reflejan ejecución del 14.32% de avance para el cuarto trimestre, dejando la observación que no se cumplieron las siguientes actividades:* Generar campañas y sensibilización en participación al programa de Teletrabajo * Generar campañas y sensibilización de los Horarios flexibles para los servidores públicos * Gestionar y realizar mediciones e intervenciones de clima laboral * Gestionar y realizar mediciones e intervenciones de cultura organizacional * Gestionar y adelantar actividades artísticas y/o culturales u otras modalidades que involucren la originalidad, entre ellos: Celebración de ferias de comidas, Baile Tipicos, Cine o teatro, Agenda Cultural * Realización de talleres para el manejo del tiempo libre y equilibrio de tiempos laborales * Gestionar la promoción del uso de la bicicleta como medio de transporte * Promover Estrategias de trabajo bajo presión * Brindar atención psicológica en la entidad como medida preventiva, red de apoyo y factor protector para los colaboradores de la entidad.* Gestionar talleres o charlas de inclusión laboral, la diversidad y equidad y las rutas de atención para prevención de vulneración de derechos. * Adelantar talleres o charlas relacionadas con la identificación y detección de situaciones asociadas y basadas en la discriminación de género, raza, etnia, discapacidad, entre otros * Desarrollar competencias básicas en analítica de datos para facilitar la toma de decisiones, segmentar y caracterizar la población objetivo, y obtener información relevante para implementar programas de bienestar. * Adelantar actividades entorno a las garantías sindicales y se cumplieron al 50% las siguientes actividades: * Gestionar y adelantar actividades deportivas y/o recreativas u otras modalidades que involucren la actividad física, entre ellos: Natación, Futbol, Baloncesto, Ciclismo, Bolos, Voleibol, Yoga, Portafolio deportivo y recreativo caja de compensación. * Adelantar y gestionar talleres de artes y/o artesanías u otras modalidades que involucren la creatividad, entre ellos: Taller de cocina, Taller de fotografías, Taller de artesanías, Taller de manualidades, Taller de pintura / dibujo * Adelantar y gestionar actividades de promoción y prevención de la salud, entre ellas: Relacionadas con salud visual y auditiva Relacionadas con enfermedades, cardiovasculares, respiratorias, crónicas, entre otras, relacionadas con salud oral * Adelantar y gestionar actividades de: salidas ecológicas, Vacaciones recreativas * Adelantar y gestionar actividades referentes a la celebración de fechas especiales: Cierre de Gestión * Adelantar acompañamiento e implementación de estrategias para el mantenimiento de la salud mental * Fomentar la apropiación de la cultura digital y el desarrollo de habilidades en el uso de herramientas digitales disponibles en la entidad y aplicaciones gratuitas que apoyen el autocuidado, la colaboración, la organización y el teletrabajo. * Generar estrategias de fortalecimiento de los valores institucionales y del servidor público, asi como lo referente al Código de Integridad. * Adelantar campañas encaminadas a fortalecer el sentido de pertenencia, vocación al servicio, identidad, construcción de equipos.</t>
  </si>
  <si>
    <t>Agosto: 
Se cargaron los soportes en el sharepoint correspondiente:
https://jbbgovco.sharepoint.com/:f:/s/RepositorioPlaneacin/IgAMaDuPEwYLT6CWho00xNkeAbxJsc9tTeu3muEsHKuYIt4?e=RRYhej</t>
  </si>
  <si>
    <t>Diciembre: https://jbbgovco.sharepoint.com/:f:/s/RepositorioPlaneacin/IgAiaoZsc8nGQqjo4TtjE5mgAVgbwjEQsJpE42szUduKdIY?e=w88yWK</t>
  </si>
  <si>
    <t>Septiembre: Se  cargan los soportes en el sharepoint respectivo:
https://jbbgovco.sharepoint.com/:f:/s/RepositorioPlaneacin/IgAxcklo8ptwS55BLlhhLDn5AX0_wZaPGPIMtOrJmE8GLso?e=S8FNMC</t>
  </si>
  <si>
    <t>Diciembre: 
https://jbbgovco.sharepoint.com/:f:/s/RepositorioPlaneacin/IgABloGMinKmTrN0euHqALTJAUY7r0XnwOqdWfRuQPsdp2Q?e=jryQft</t>
  </si>
  <si>
    <t>Septiembre: Las evidencias se cargaron en el sharepoint respectivo: https://jbbgovco.sharepoint.com/:f:/s/RepositorioPlaneacin/IgCgZwBr88eMSZsxXO6KBHPxASfZ4Iymc5htTVwbnd_kgyg?e=JEVz78</t>
  </si>
  <si>
    <t>Diciembre: https://jbbgovco.sharepoint.com/:f:/s/RepositorioPlaneacin/IgBdUMtUNvGaS43zF5EPTraJAbABTR0rtUXMm08XulVCeos?e=XDc2c3</t>
  </si>
  <si>
    <t>Diciembre: https://jbbgovco.sharepoint.com/:f:/s/RepositorioPlaneacin/IgCmBrI93NjDSK6cDD5pULr4AeutxVz7Zuj-DBHdEEf5khk?e=l9Qd67</t>
  </si>
  <si>
    <t>Septiembre: 
Se  cargan los soportes en el sharepoint respectivo: https://jbbgovco.sharepoint.com/:f:/s/RepositorioPlaneacin/IgCRHROz9uiNTKl0V7K2PLb6Ac1_LViLn--GwSGHtdN4VIU?e=z4XMwj</t>
  </si>
  <si>
    <t>Diciembre: https://jbbgovco.sharepoint.com/:f:/s/RepositorioPlaneacin/IgChd9bg95nYTr-hQJnKejCqAWZ6aj3_rxUZwK6HKKXEce4?e=9frglW</t>
  </si>
  <si>
    <t>Septiembre: Se  cargan los soportes en el sharepoint respectivo:
https://jbbgovco.sharepoint.com/:f:/s/RepositorioPlaneacin/IgCGi6fcBg3LQoEssJrZV5fQAd-7bCYoFZ4h2AQh8hNVKM8?e=Xm1NqJ</t>
  </si>
  <si>
    <t>Diciembre: https://jbbgovco.sharepoint.com/:f:/s/RepositorioPlaneacin/IgBYwNKgQybyRrU-PvzOdpYXAXTqUM8igAAXl8BfYWTAxII?e=fvZWTg</t>
  </si>
  <si>
    <t>Septiembre: Se cargaron los soportes en el sharepoint correspondiente: https://jbbgovco.sharepoint.com/:f:/s/RepositorioPlaneacin/IgC8C1XPu0L-T7Zh01CZhfjkAQS1BwJizPqbyKy8EyvHNU4?e=OfVXut</t>
  </si>
  <si>
    <t>Diciembre: https://jbbgovco.sharepoint.com/:f:/s/RepositorioPlaneacin/IgDzwGYc_TezR4xEsF52iyutAXX_f8xp67XKvoZkUjVJH90?e=ledQQa</t>
  </si>
  <si>
    <t>Septiembre: Se carga soporte en el sharepoint correspondiente 
https://jbbgovco.sharepoint.com/:b:/s/RepositorioPlaneacin/IQBSn43mD00wSpo7Ih1OoNbmARQ-5tuqytBkUfG78ytd5c8?e=jvFrrA</t>
  </si>
  <si>
    <t xml:space="preserve">
Septiembre:  Se cargan los soportes en el sharepoint correspondiente 
https://jbbgovco.sharepoint.com/:f:/s/RepositorioPlaneacin/IgBdUH0CpF_IRaYHozfZius0AY1AyR6JqXvjJ3UHkCfRMEA?e=3nxrrD</t>
  </si>
  <si>
    <t>Diciembre: https://jbbgovco.sharepoint.com/:f:/s/RepositorioPlaneacin/IgCQ7vSWWA1PRrzf-Awol2t6ATgXdxxPquQF12w-9M9RaKI?e=DSDLRT</t>
  </si>
  <si>
    <t xml:space="preserve">Agosto: Se adjunta link de acceso a las evidencias correspondientes del 2do Cuatrimestre PTEP: 
https://jbbgovco.sharepoint.com/:f:/s/RepositorioPlaneacin/Eqt5bGGpmFpCjj-6bozuRvIBlqk19TsgwJ_XRSyxQpHUxA?e=PnhJnj
</t>
  </si>
  <si>
    <t>Durante la vigencia 2025 el proyecto de inversión 8096 presenta un adecuado comportamiento en su ejecución presupuestal. A 31 de diciembre el presupuesto asignado estaba constituido en $5.644.342.000, de los cuales se comprometieron $5.629.489.460, equivalente al 99,7% del total programado. En cuanto a la ejecución de giros, se registró un valor de $5.370.278.149, correspondiente al 95,4% del presupuesto comprometido y al 95,1% del presupuesto asignado. La información analizada evidencia consistencia entre las diferentes fuentes de consulta.</t>
  </si>
  <si>
    <t>Durante la vigencia 2025, el proyecto de inversión 8100 presenta un adecuado comportamiento en su ejecución presupuestal. A 31 de diciembre el presupuesto asignado estaba constituido en $16.591.895.700, de los cuales se comprometieron $16.556.899.882, equivalente al 99,8% del total programado. En cuanto a la ejecución de giros, se registró un valor de $15.273.788.124, correspondiente al 92,3% del presupuesto comprometido y al 92,1% del presupuesto asignado. La información analizada evidencia consistencia entre las diferentes fuentes de consulta.</t>
  </si>
  <si>
    <t>Con base en la información reportada en el Informe de Ejecución del Presupuesto de Gastos e Inversiones, con corte al 31 de diciembre de 2025, se observa que del presupuesto total asignado para gastos de funcionamiento por valor de $12.584.001.000, se comprometieron recursos por $11.883.680.801, equivalentes al 94,4%. Asimismo, se efectuaron giros por $11.416.384.130, lo que representa el 96,1% del presupuesto comprometido y el 90,7% con respecto a lo asignado. Las cifras analizadas presentan coherencia entre las diferentes fuentes de información consultadas, lo cual permite evidenciar un comportamiento presupuestal razonable y adecuado durante la vigencia evaluada.</t>
  </si>
  <si>
    <t>Se cuenta con los soportes documentales que evidencian la remisión del Informe de Austeridad del Gasto correspondiente al primer semestre de la vigencia 2025 a la Secretaría Distrital de Ambiente, el cual fue enviado mediante radicado No. 2025JBB100062242, con fecha 22 de julio de 2025</t>
  </si>
  <si>
    <t>Efectuada la verificación de las evidencias aportadas, la Oficina de Control Interno valida el cumplimiento y ejecución a las actividades programadas para el segundo semestre de 2025 esto basado en la realización de actividades tales como documento de diagnóstico de las condiciones ambientales de los archivos del JBJCM, Informe técnico de la infraestructura del Archivo Central, actualizzacion de los procedimientos : Reconstrucción de Expedientes, Gestión y Actualización del Índice de Información Clasificada, actualización de las TRD de las dependencias del JBJCM entre otras actividades cumpliendose asi con lo programado para el semestre evaluado reporesentado en un avance del 100%</t>
  </si>
  <si>
    <t>Teniendo en cuenta las evidencias reportadas, no fue posible para la Oficina de Control Interno validar el cumplimiento del total de las actividades de lo programadas,  toda vez que no se identificaron soportes relacionados con una serie de actividades planeadas dentro de las cuales se encuentran Adelantar actividades de capacitacion y/o formación y/o entrenamiento respecto al eje PAZ TOTAL, MEMORIA Y DERECHOS HUMANOS, eje MUJERES, INCLUSIÓN Y DIVERSIDAD, eje HABILIDADES Y COMPETENCIAS, asi como  Gestionar las jornadas de Inducción y Reinducción entre otras , cabe indicar que el porcentaje de ejecución para el primer segundo es del 34.8% porcentaje que sumado al primer semestre da un total de cumplimiento para la vigencia del 70.65% el cual se encuentra distante de lo programado.</t>
  </si>
  <si>
    <t>Revisadas por parte de la OCI los soportes correspondientes, fue posible establecer que para el segundo semestre de 2025,  no se dio ejecución a múltiples actividades programadas dentro de las cuales se pueden mencionar: Gestionar y realizar mediciones e intervenciones de clima laboral ,  Gestionar y adelantar actividades artísticas y/o culturales u otras modalidades que involucren la originalidad, entre ellos: Celebración de ferias de comidas, Baile Tipicos, Cine o teatro, Agenda Cultural, Promover Estrategias de trabajo bajo presión, Gestionar talleres o charlas de inclusión laboral, la diversidad y equidad y las rutas de atención para prevención de vulneración de derechos, Desarrollar competencias básicas en analítica de datos para facilitar la toma de decisiones, segmentar y caracterizar la población objetivo, y obtener información relevante para implementar programas de bienestar entre otras,  con ello no se cumple con la totalidad de lo programado para el segundo semestre de 2025, presentandose un avance  en el semestre de 36.4%  y una ejecución total  para la vigencia del 66.9%  observandose debilidades en el cumplimiento del 100% de lo establecido.</t>
  </si>
  <si>
    <t>Adelantada la revisión de las evidencias,  la OCI pudo constatar la ejecución de las actividades programadas para el segundo semestre de 2025,  dentro de las cuales se adentaron: nombramientos en encargo y provisionales, analisis de la necesidad de personal a través del  proyecto de resideseño institucional, dando cumplimiento a la totalidad de lo programado para el segundo semestre de 2025, con un porcentaje de cumplimiento del 50%., con un porcentaje total para la vigencia del 100%.</t>
  </si>
  <si>
    <t>Realizada la validación de los soportes,  la Oficina de Control Interno observa que se da cumplimiento y ejecución a las actividades programadas para el segundo semestre de 2025 esto evidenciado a traves de la realización de otras las siguientes actividades :  Reporte de planta de personal con corte a diciembre, caracterización de planta de personal, reporte de vacantes de la planta de personal , rcumpliendose asi con lo programado para el segundo  semestre con un avance del 50% y un cumplimiento total de la vigencia del 100%</t>
  </si>
  <si>
    <t>67.4</t>
  </si>
  <si>
    <t>67.4%</t>
  </si>
  <si>
    <t>Conforme a los soportes allegados, la OCI evidencia que no se adelantaron la totalidad de actividades programadas para el primer trimestre de 2025, dentro de las cuales se encuentran actividades como: Realizar evaluación de seguimiento al cumplimiento de las normas de Seguridad y salud en el trabajo,  Revisión y actualización anual de matriz de identificación de peligros, valoración de riesgos y determinación de controles/Aplicación de encuesta entre otras, con ello  se cumple con la totalidad de lo programado para el segundo semestre de 2025, presentandose un avance total de ejecucion del  100% para la vigencia.</t>
  </si>
  <si>
    <t>Efectuada la verificación de las evidencias aportadas, la Oficina de Control Interno observa que se da cumplimiento y ejecución a las actividades programadas para el primer semestre de 2025 esto evidenciado a traves de la realización de actividades tales como: Se realizó la actualización de uno de los dos  diagnósticos semestrales e la Entidad utilizando el nuevo instrumento de MINTIC, versión 2025 del Plan de Seguridad y Privacidad de la Información, versión 2025 del Plan de Tratamiento de Riesgos de Seguridad y Privacidad de la Información, Se realizó la actualización del Mapa de riesgos de seguridad de la información - Digital para el primer cuatrimeste de 2025 entre otras cumpliendose asi con lo programado para el semestre evaluado reporesentado en un avance del 34.5% esto atendiendo a la reprogramación de la actividad de "Actualizar la gestión de Continuidad del Negocio de JBB"</t>
  </si>
  <si>
    <t xml:space="preserve">Adelantada la verificación de las evidencias aportadas, la Oficina de Control Interno observa que en el segundo semestre de 2025 se dio una ejecución del 41.57%  que sumado a lo obtenido en el primer semestre 2025, no xcumple con el 100% de lo programado, esto debido a  debilidades en la ejecución de algunas actividades entre las cuales se ecuentran: Definir una metodología de pruebas de efectividad JBJCM, Actualizar  la documentación relacionada con Revisión técnica de las aplicaciones después de cambios en la plataforma de operación, Evaluación de Plan de Continuidad de La Operación entre otras.
</t>
  </si>
  <si>
    <t>Revisados los soportes frente al monitoreo efectuado al Plan Anual de Adquisiciones, la OCI  evidencia que la OAP adelantó las gestiones respectivas de monitoreo en el tercer y cuarto trimestre de 2025 cumpliendo asi con las actividades programadas para el segundo semestre de 2025 con un cumplimiento total del 100% de lo programado para la vigencia.</t>
  </si>
  <si>
    <t>Revisados los soportes correspondientes a las actividades ejecutadas al interior del Plan de Participación Ciudadana para el segundo semestre de 2025, la OCI evidencia una ejecución del 50% de lo programado, generando con ello un cumplimiento del 100% de lo previsto en el respectivo Plan.</t>
  </si>
  <si>
    <t>De acuerdo con las evidencias reportadas,  se validó la ejecución del 67.7%  para el segundo semestre de 2025, porcentaje que sumado al 22.5% del primer semestre da un total de cumplimiento del 90,2% porcentaje con el cual no se cumple con lo programado dentro de la vigencia esto debido a la falta de ejecución de siete (7) actividades pendientes por ejecutarse.</t>
  </si>
  <si>
    <t>De acuerdo con los soportes allegados, la Oficina de Control Interno validó que se da cumplimiento y ejecución a las actividades programadas para el segundo semestre de 2025 con un cumplimiento 33.5% esto evidenciado a traves de la realización de actividadesprogramadas, presentandose un avance total de ejecucion del  100% teniendo en cuenta lo ejecutado en el primer y segundo semestre de la vigencia 2025.</t>
  </si>
  <si>
    <t xml:space="preserve">Conforme a los soportes allegados, la OCI evidencia que para el el corte del tercer trimestre se ejecutaron todas las actividades programadas y para el cuarto trimestre la actividad IT01 - Evaluación , diagnóstico y desarrollo de la integración de sistemas administrativos y financieros, se ejecutó de forma parcial , en la medida que el  aplicativo se encuentra en ambiente de pruebas su implementación y actividades de transferencia de conocimiento serán ejecutadas dentro del primer trimestre de la vigencia 2026.  </t>
  </si>
  <si>
    <t>De acuerdo con la información presentada,  la OCI evidenció que, para el primer semestre de la vigencia 2025 , las actividades programadas en el  Plan Anual de Auditoría fueron ejecutadas conforme a lo previsto. En este sentido, la gestión desarrollada permitió alcanzar un nivel de cumplimiento del 100%.</t>
  </si>
  <si>
    <t>De acuerdo con la información presentada,  la OCI evidenció que, para el segundo semestre de la vigencia 2025 , las actividades programadas en el  Plan Anual de Auditoría fueron ejecutadas conforme a lo previsto. En este sentido, la gestión desarrollada permitió alcanzar un nivel de cumplimiento del 100%.</t>
  </si>
  <si>
    <t>Conforme a la revisión de los soportes revisados por la OCI, se evidenció que se cumplieron las36 actividades programadas para el primer y segundo semestre de 2025, registradas en la matrtiz meta 1 del proyecto 8100</t>
  </si>
  <si>
    <t>Con corte a 31 de diciembre de 2025, se remitió documento que contiene las actividades de tala, plantación, replante, mantenimiento y MIPE registradas en SIGAU para los meses de octubre, noviembre y diciembre, evidenciando la actualización de la base de datos.</t>
  </si>
  <si>
    <t>Durante el periodo evaluado se avanzó en la actualización y validación de las seis herramientas tecnológicas para la gestión de coberturas vegetales, incluyendo indicadores del SIGAU, actualización de información geográfica y alfanumérica en visores web de arbolado urbano, aplicación de Bosques Urbanos, conectividad con el SIA, StoryMaps de Árboles Patrimoniales y la App de Agricultura Urbana.</t>
  </si>
  <si>
    <t>Con corte a 31 de diciembre de 2025, en el marco del Plan de Desarrollo Distrital, se reportan avances en la consolidación de los 8 bosques urbanos Bosque Urbano La Esmeralda, Bosque Urbano Park Way, ,Bosque Urbano Santa Helena, Bosque Urbano Brazo Salitre, ,Bosque Urbano San Carlos, Bosque Urbano Arborizadora Alta, Bosque Urbano Ciudad Montes, Bosque Urbano Gran Granada) los cuales ya se encuentran registrados en el SIGAU y se consolidó el expediente técnico del Bosque Urbano Canal Boyacá Modelia.</t>
  </si>
  <si>
    <t>Con corte a 31 de diciembre de 2025, se evidenció en la base de datos la vinculación de 10.259 personas en procesos relacionados con la gestión de coberturas vegetales, distribuidas así: enero (133), febrero (198), marzo (713), abril (1.576), mayo (778) y junio (932), julio (1390), agosto (788), septiembre (1507) octubre (1422), Noviembre (627) y diciembre (195) lo que soporta el cumplimiento del 100% frente a la meta programada de 10.259 para la vigencia.</t>
  </si>
  <si>
    <t xml:space="preserve">Con corte a 31 de diciembre de 2025, se remitió el archivo descargado de SIGAU correspondiente a las plantaciones realizadas durante los meses de enero a septiembre, registrando un total de 1482 árboles y arbustos plantados, distribuidos así: enero (90), febrero (10), marzo (18), abril (145), mayo (77) y junio (164), julio (95), agosto (291), septiembre (592), octubre (1644), Noviembre (1874) y diciembre (1007)  Este resultado representa un avance del 100% frente a la meta programada de 6.007 individuos para la vigencia. </t>
  </si>
  <si>
    <t>Con corte a 31 de diciembre de 2025, se allegó como soporte de ejecución el seguimiento a la ejecución presupuestal del proyecto, PMR y Trazadores, así como a la gestión contractual, con el propósito de garantizar la gestión operativa y administrativa de las coberturas vegetales.</t>
  </si>
  <si>
    <t>Con corte a 31 de diciembre de 2025, se reportó la propagación de 310.596 individuos por parte del Vivero La Florida, sustentada en las órdenes en proceso registradas en el sistema Factory para el periodo de enero a diciembre. De esta manera, la ejecución de la meta corresponde al 100% de lo programado para la vigencia.</t>
  </si>
  <si>
    <t>Con corte a 31 de diciembre de 2025, los productos obedecen a: 
-	Riego : Protocolo de calibración y operación de sensores de humedad y temperatura.
-	Barreras: Concentraciones de material particulado, percepción ciudadana y espacialización de barreras vegetales en el Jardín Botánico José Celestino Mutis – Año 2025”
-	Compostaje: manuscrito científico
-	Airpots: Informe técnico consolidación de resultados
-	Propagación: Informe técnico consolidación de resultados
-	Sauce: Informe técnico consolidación de resultados
-	Endoterapia: Documento final del Proyecto
-	Diseño biofílico: working paper titulado Definición de patrones de diseño biofílico para algunos bosques urbanos en Bogotá”.
-	Fertilización: protocolos y al informe final.</t>
  </si>
  <si>
    <t>El indicador guarda relación directa con la Meta 9 del proyecto de inversión. Con corte al 31 de diciembre de 2025 y de acuerdo con los soportes allegados, se evidenció la intervención de 25,78 hectáreas, lo que representa un avance del 103 % frente a lo programado para la vigencia. No obstante, es importante precisar que en SEGPLAN se reportan 25 hectáreas, correspondientes a un cumplimiento del 100 % de la meta; por lo cual se recomienda que la información sea concordante y precisa entre las evidencias y las herramientas de seguimiento y gestión.</t>
  </si>
  <si>
    <t>Con corte a 31 de diciembre de 2025, el indicador reporta avances correspondientes a la meta 10 del proyecto de inversión, con la ejecución de actividades de mantenimiento en 155.000 m² de jardinería urbana (quinto Ciclo). Las labores incluyeron mantenimiento integral, fertilización, riego, replante y adición de sustrato.</t>
  </si>
  <si>
    <t>Con corte a 31 de diciembre de 2025, se realizaron actividades de mantenimiento MIPE a 303.229 árboles, distribuidos así: enero (593), febrero (6.992), marzo (28.260), abril (30.348), mayo (16.523), junio (57.352), julio (58.637), agosto (45.418) y septiembre (33.019), octubre(20.970), noviembre (4.505), diciembre (612) lo que representa un cumplimiento del 101% de lo programado para la vigencia. No obstante, es importante precisar que en SEGPLAN se reportan 300.000 árboles mantenidos correspondientes a un cumplimiento del 100 % de la meta; por lo cual se recomienda que la información sea concordante y precisa entre las evidencias y las herramientas de seguimiento y gestión</t>
  </si>
  <si>
    <t>Con corte a 31 de diciembre de 2025, y de conformidad con la fuente de información, se realizaron actividades de mantenimiento en 192.133 árboles jóvenes, registradas en el formato DYP.PR.02.F.01, lo que representa un cumplimiento del 101% frente a la meta programada para la vigencia. No obstante, es importante precisar que en SEGPLAN se reportan 190.000 árboles mantenidos correspondientes a un cumplimiento del 100 % de la meta; por lo cual se recomienda que la información sea concordante y precisa entre las evidencias y las herramientas de seguimiento y gestión</t>
  </si>
  <si>
    <t>Con corte a 31 de diciembre de 2025, se registra un total de 10.074 individuos vegetales con actividades de mantenimiento, de acuerdo con lo consignado en el formato APL.PR.15.F.04 - Consolidado de Actividades de Mantenimiento de Recuperación Ecológica, lo que representa un avance del 101% frente a lo programado para la vigencia. No obstante, es importante precisar que en SEGPLAN se reportan 10.000 árboles mantenidos correspondientes a un cumplimiento del 100 % de la meta; por lo cual se recomienda que la información sea concordante y precisa entre las evidencias y las herramientas de seguimiento y gestión.</t>
  </si>
  <si>
    <t>Con corte al 31 de diciembre de 2025, se adelantaron y entregaron los informes técnicos asociados a la valoración arbórea y de coberturas vegetales en diferentes áreas de interés, junto con sus respectivas socializaciones y remisiones a las entidades competentes. Así mismo, se avanzó en la elaboración, revisión y ajuste de estudios, diagnósticos y documentos normativos relacionados con zonas verdes, paisajismo, instrumentos de planeación y gestión patrimonial, así como en procesos editoriales y de divulgación institucional.
De igual forma, se realizaron actividades de articulación interinstitucional y revisión de propuestas y documentos técnicos. Es importante precisar que esta meta es de tipo creciente, registrando para la vigencia 2025 un avance del 15 %, que sumado al 5 % alcanzado en 2024 representa un cumplimiento acumulado del 20 %.</t>
  </si>
  <si>
    <t>Se cuenta como soporte de la ejecución de la meta con los informes mensuales de mantenimiento de las colecciones vivas correspondientes a los meses de octubre, noviembre y diciembre, los cuales confirman el cumplimiento del 100% de lo programado para la vigencia.</t>
  </si>
  <si>
    <t>Con corte al 31 de diciembre de 2025, se reporta la capacitación de 6878 personas, lo que representa una ejecución del 100% de la meta programada para la vigencia. Este resultado está soportado en el formato APL.PR.16.F02 – Consolidado de Capacitaciones.</t>
  </si>
  <si>
    <t>Con corte al 31 de diciembre de 2025 se reporta un total de 7046 huertas asistidas lo que corresponde al 100% de lo programado para la vigencia, lo anterior se encuentra soportado en el formato Consolidado asistencia técnica APL.PR.14.F03.</t>
  </si>
  <si>
    <t>Con corte al 31 de diciembre de 2025 se reporta un avance de 4.764 huertas fortalecidas, lo que corresponde al 91.6% de lo programado para la vigencia, lo anterior, se encuentra soportado en el formato APL.PR.14.F09.</t>
  </si>
  <si>
    <t xml:space="preserve">Con corte al 31 de diciembre de 2025, se ejecutó la estrategia de promoción y comercialización mediante acciones orientadas a la caracterización y categorización de huertas urbanas, la consolidación de redes agrícolas, la formalización de alianzas y convenios, la realización de procesos de capacitación, el desarrollo de eventos de posicionamiento de marca y la participación en mercados campesinos, entre otras actividades complementarias. Como soporte se presenta el documento Bogotá es mi Huerta “Estrategia de Promoción y Comercialización” el cual describe las actividades realizada </t>
  </si>
  <si>
    <t>De conformidad con los soportes allegados, se identifica la ejecución de actividades en marco de las etapas de planes de acción, fortalecimiento, red escolar, Escenarios de formalización y/o reglamentarios Protocolo, Encuentros y escenarios de participación e informes y reportes, para lo cual se aportaron actas de reunión, capacitación, registro fotográfico entre otras.</t>
  </si>
  <si>
    <t>De conformidad con los soportes allegados, se identifica la ejecución de actividades en marco de las etapas de fortalecimiento, capacitación y formación, para las rutas de Kennedy, Tunjuelito, Engativá, Suba, Teusaquillo, Candelaria, Ciudad Bolivar y Sumapaz para lo cual se aportaron actas de reunión, capacitación, registro fotográfico entre otras.</t>
  </si>
  <si>
    <t>Con corte al 31 de diciembre de 2025, se llevaron a cabo actividades de seguimiento a los bancos de semillas de las localidades de Suba, Bosa, Rafael Uribe Uribe, Fontibón, San Cristóbal, Usme, Chapinero, Sumapaz y Kennedy Ciudad Bolívar, Puente Aranda, Usaquén, JBB, para un total de 13 bancos de semillas.</t>
  </si>
  <si>
    <t>En cumplimiento de la meta asociada a la publicación para la promoción y fortalecimiento de la agricultura urbana y periurbana, se realizó la revisión de los contenidos definidos en el documento y se dio inicio al proceso de edición y estructuración gramatical. Soportes Publicación Indicador compuesto y Publicación Gastrobotánica.</t>
  </si>
  <si>
    <t>Con corte al 31 de diciembre de 2025, se identificó como avance, reunión de la Mesa de Agricultura Urbana de la CIPSSA de los meses octubre y noviembre.</t>
  </si>
  <si>
    <t xml:space="preserve">Con corte al 31 de diciembre de 2025, el Jardín Botánico de Bogotá José Celestino Mutis realizó acompañamiento al Agroparque “Ecoparque” Ciudad Montes, en la localidad de Puente Aranda, continuando con los procesos de formación en transformación de productos. </t>
  </si>
  <si>
    <t>Con corte al 31 de diciembre de 2025, se avanzó en la implementación del Clúster de Agricultura Urbana, las fases de formulación del proyecto e implementación de la investigación.</t>
  </si>
  <si>
    <t>De conformidad con los soportes allegados, se evidenció la Informe final en el formato GEN.PR.03.F.03, así como la aprobación de la investigación “Evaluación del proceso de endurecimiento de Catleya sp. dentro de tres ambientes contrastantes del Tropicario”.</t>
  </si>
  <si>
    <t>De acuerdo con los soportes allegados, se documentó el ingreso de especies a las colecciones vivas del Tropicario, registrándose 5 especies en enero y 8 especies en cada uno de los meses de febrero, marzo, abril, mayo, junio, julio, agosto y septiembre, octubre y noviembre y 5 para diciembre para un total de 90 especies ingresadas en el periodo.</t>
  </si>
  <si>
    <t>De conformidad con los soportes allegados, se identificó el informe mensual de las actividades de manejo de la colección viva y de mantenimiento de la infraestructura del Tropicario correspondientes a los meses de octubre, noviembre y diciembre.</t>
  </si>
  <si>
    <t>Con corte al 31 de diciembre de 2025, se evidencia la ejecución de la Fase III Ejecución Proyecto de Investigación y Fase IV Aprobación para las 6 investigaciones formuladas en el marco de la vigencia 2025 de la línea de Flora de Bogotá: : 1. Tratamiento taxonómico de la familia Clusiaceae para la Flora de Bogotá, 2. Flora de los humedales urbanos de Bogotá. 3. Ericaceae de Bogotá. 4. Caracterización de la flora de los parques urbanos de Bogotá. 5. Flora de los ecosistemas subxerofíticos del Distrito y 6. Composición y diversidad de la flora asociada al complejo lagunar Lagunas de Bocagrande.</t>
  </si>
  <si>
    <t>Con corte al 31 de diciembre de 2025, se evidencia la ejecución de la Fase III Ejecución Proyecto de Investigación y Fase IV Aprobación para las 6 investigaciones formuladas en el marco de la vigencia 2025 de la línea de Cambio Climático: 1. Respuesta funcional de especies prioritarias del arbolado urbano de Bogotá a diferentes condiciones ambientales. 2. Estimación de índices funcionales específicos para la evaluación y monitoreo del valor ecológico del arbolado urbano de Bogotá para la regulación climática y la conservación de la biodiversidad. 3. Evaluación de la tolerancia térmica de los frailejones en un gradiente de elevación. 4. Variación del carbono orgánico del suelo en bosques urbanos de Bogotá. 5. Producción de hojarasca fina y flujo de CO2 en tres áreas de importancia ecológica de Bogotá y 6. Variación de la composición poblacional de frailejones en el páramo de Sumapaz.</t>
  </si>
  <si>
    <t>Con corte al 31 de diciembre de 2025, se evidencia la ejecución de la Fase III Ejecución Proyecto de Investigación y Fase IV Aprobación para las 6 investigaciones formuladas en el marco de la vigencia 2025 de la línea de Interacciones Bióticas y Conectividad: 1. Avifauna de Bogotá en bases de datos. 2. Avifauna de los bosques urbanos de Bogotá. 3. Avifauna de las lagunas de Bocagrande (Sumapaz). 4. Entomofauna de Bogotá en bases de datos. 5. Caracterización de la comunidad de abejas (Hymenoptera: apidae) en zonas priorizadas de Bogotá D.C. y 6. Caracterización de las mariposas (Lepidoptera: papilionoidea) de áreas priorizadas en Bogotá D.C.</t>
  </si>
  <si>
    <t>Con corte al 31 de diciembre de 2025, se evidencia la ejecución de la Fase III Ejecución Proyecto de Investigación y Fase IV Aprobación para las 12 investigaciones formuladas en el marco de la vigencia 2025 de la líneas y Sublíneas asociadas al eje temático de Conservación Ex Situ: 1: Efecto de la intensidad lumínica sobre el crecimiento y desarrollo de Elaphoglossum engelii (Dryopteridaceae) en condiciones de invernadero en el Jardín Botánico de Bogotá. 2. Evaluación del desempeño y la sanidad de Cattleya en diferentes ambientes del JBB. 3. Evaluación del requerimiento hídrico, crecimiento y fotosíntesis de plantas acuáticas andinas en condiciones de vivero. 4. Evaluación de la longevidad y viabilidad de las accesiones conservadas en el banco de semillas del Jardín Botánico de Bogotá. 5. Evaluación de latencias de semillas de especies de ecosistemas altoandinos y de páramo. 6. Evaluación de la supervivencia de plántulas de frailejón propagadas bajo invernadero en el páramo de Sumapaz. 7. Propagación ex situ de Espeletia miradorensis (Cuatrec.) Cuatrec. como aporte a su conservación. 8. Comparación de métodos de propagación masiva de orquídeas: Cultivo in vitro convencional vs. Sistema de inmersión tempora. 9. Diversidad genética de poblaciones de Espeletia miradorensis (Asteraceae) y su implicación en la conservación. 10. Evaluación de las prioridades de conservación en las poblaciones de musgos (Briofitos) del Jardín Botánico de Bogotá, con este se espera aportar al conocimiento de musgos del distrito capital con miras a exponerlos en el Jardín Botánico de Bogotá. 11. Árboles y arbustos de cucharos (familia Primulaceae) en la colección viva del Jardín Botánico de Bogotá y en el distrito capital y 12. Evaluación de la diversidad y rareza de los pastos (Poaceae) de Bogotá como estrategia para priorizar su conservación en las colecciones ex situ del Jardín Botánico de Bogotá.</t>
  </si>
  <si>
    <t>Con corte al 31 de diciembre de 2025, se evidencia la ejecución de la Fase III Ejecución Proyecto de y Fase IV Aprobación para la Investigación: Efecto terapéutico de las terapias de bosque sobre la salud mental y bienestar emocional en visitantes del Jardín Botánico. de Bogotá.</t>
  </si>
  <si>
    <t>Con corte al 31 de diciembre de 2025, se evidencia la ejecución de la Fase III Ejecución Proyecto de Investigación y Fase IV Aprobación para las 6 investigaciones formuladas en el marco de la vigencia 2025 de la línea de Ecología de la Restauración: 1. Estructuración del biomodelo conceptual enfocado en la respuesta de escenarios ecosistémicos de bosque con presencia de Ulex europaeus L. 2. Determinación de grupos funcionales de la edafofauna y su relación con los macronutrientes del suelo, en un escenario ecosistémico de bosque con presencia de Ulex europaeus L. 3. Evaluación del reclutamiento de semillas dispersadas por fauna, en un escenario ecosistémico de bosque con presencia de Ulex europaeus L. 4. Estructuración del biomodelo conceptual enfocado a la biología y ecología de Ulex europaeus L. 5. Identificación del banco de semillas persistente en el suelo, en un escenario ecosistémico de bosque con presencia de Ulex europaeus L. 6. Evaluación de la capacidad de regeneración vegetativa y sexual.</t>
  </si>
  <si>
    <t>Con corte al 31 de diciembre de 2025, se evidencia la ejecución de la Fase III Ejecución Proyecto de Investigación y Fase IV Aprobación para las 6 investigaciones formuladas en el marco de la vigencia 2025 líneas y Sublíneas asociadas al eje temático de Uso de los Recursos Fitogenéticos: 1. Análisis Metabolómico y Bromatológico de Especies Vegetales Altoandinas de Bogotá: Hacia la Identificación de Nutracéuticos y 2. Identificación de compuestos bioactivos y de valor nutracéutico en hongos altoandinos. 3.  Desarrollo de estrategias para el manejo sostenible de insectos plaga de interés para el mantenimiento de las colecciones del JBB. 4.Diversidad y potencial biotecnológico de micromicetes en ambientes impactados de Bogotá. 5. Caracterización de comunidades microbianas endófitas en orquídeas. 6. Macromicetos en áreas prioritarias de Bogotá: Diversidad y composición en ambientes en gradientes de intervención humana.</t>
  </si>
  <si>
    <t>Con corte al 31 de diciembre de 2025, se avanzó en la Fase II (Ejecución), se implementaron actividades enmarcadas en el eje de gestión del Conocimiento GCI a través del Sistema de Información y Datos de Investigaciones Científicas y la línea de Fortalecimiento y Acreditación Institucional.- SIDIC. Finalmente, en la Fase III (Seguimiento), se realizó el monitoreo de los avances en GCI a través del SIDIC y Fase IV Consolidado de Avances GCI.</t>
  </si>
  <si>
    <t>En términos generales, la gestión presupuestal presenta un nivel de compromiso del 99.9% del presupuesto asignado para la vigencia, lo que ubica la ejecución en un nivel “Alto de Ejecución”, conforme con la escala de medición definida por la Secretaría Distrital de Planeación (SDP). Por su parte, el giro presupuestal acumulado alcanza un 83.1% respecto al valor comprometido indicando un nivel “Medio Alto” de la escala en mención.
En cuanto a la ejecución presupuestal por metas,  presentan un compromiso entre el 98% y el 100 %, evidenciando un alto desempeño. El giro oscila entre el 76% y el 96% situación que responde a la dinámica contractual al cierre de la vigencia, pero que requiere seguimiento para asegurar la oportuna ejecución de los recursos.</t>
  </si>
  <si>
    <t xml:space="preserve">
En términos generales, la gestión presupuestal del Proyecto 8087 registra un compromiso del 99.4% del presupuesto asignado para la vigencia, ubicándose en un nivel de cumplimiento “Alto”, de acuerdo con la escala definida por la Secretaría Distrital de Planeación (SDP).
El giro presupuestal acumulado alcanzó un 97.2% respecto al valor asignado ubicándose en un nivel de cumplimiento “Alto”.
En cuanto a la ejecución presupuestal por metas, todas registran un compromiso del 100%, excepto la meta 8 (99%), evidenciando un alto desempeño. El giro oscila entre el 92% y el 100%.</t>
  </si>
  <si>
    <t>En términos generales, la gestión presupuestal presenta un nivel de compromiso del 99.5% del presupuesto asignado para la vigencia, lo que ubica la ejecución en un nivel “Alto de Ejecución”, conforme con la escala de medición definida por la Secretaría Distrital de Planeación (SDP). Por su parte, el giro presupuestal acumulado alcanza un 84.87% respecto al valor comprometido indicando un nivel “Medio Alto” de la escala en mención.
En cuanto a la ejecución presupuestal por metas, todas registran un compromiso del 100 %, excepto la meta 12 (98 %), evidenciando un alto desempeño. El giro oscila entre el 72 % y el 99 %, situación que responde a la dinámica contractual al cierre de la vigencia, pero que requiere seguimiento para asegurar la oportuna ejecución de los recursos.</t>
  </si>
  <si>
    <t>En términos generales, la gestión presupuestal presenta un nivel de compromiso del 97.5% del presupuesto asignado para la vigencia, lo que ubica la ejecución en un nivel “Alto de Ejecución”, conforme con la escala de medición definida por la Secretaría Distrital de Planeación (SDP). Por su parte, el giro presupuestal acumulado alcanza un 98.6% respecto al valor comprometido indicando un nivel “Alto” de la escala en mención.
En cuanto a la ejecución presupuestal por metas, todas registran un compromiso del 100 %, excepto la meta 3 (94%), evidenciando un alto desempeño. El giro oscila entre el 95% y el 100%.</t>
  </si>
  <si>
    <t>Con corte a 31 de diciembre de 2025, de acuerdo con lo registrado, se realizaron actividades de mantenimiento a 505.436 individuos vegetales, distribuidos así: 303.229 árboles adultos con tratamientos de manejo integrado de plagas y enfermedades, 192.133 árboles jóvenes, y 10.074 individuos vegetales bajo criterios de restauración ecológica.</t>
  </si>
  <si>
    <t>102,7%</t>
  </si>
  <si>
    <t>Con corte a 31 de diciembre de 2025, se registró un avance programado de 6007 árboles y arbustos plantados, como parte de la estrategia de reverdecimiento urbano.</t>
  </si>
  <si>
    <t>Con corte a 31 de diciembre de 2025, la Subdirección Técnica reportó acciones encaminadas a la incorporación de dos nuevos bosques urbanos proyectados para la vigencia. En el caso del Bosque Urbano Canal Boyacá y el Bosque Urbano Gran Granada.</t>
  </si>
  <si>
    <t>Para la vigencia 2025, se programó una meta de 7.046 huertas urbanas. De acuerdo con el Reporte de Gestión e Inversión, con corte al 31 de diciembre de 2025, se evidencia un avance del 100%, equivalente a 7.046 asistencias técnicas realizadas.
Dado que el indicador es de tipo suma, el avance acumulado del cuatrienio asciende al 36.8%, resultado de las 2.164 asistencias registradas en la vigencia 2024 y las 7046 reportadas en la vigencia 2025</t>
  </si>
  <si>
    <t>Para la vigencia 2025 se programó la elaboración de 44 productos de investigación asociados a este indicador. Según la información suministrada por el proceso, con corte al 31 de diciembre de 2025 se registra un avance del 100% en el cumplimiento de la meta, sustentado en los progresos reportados en la meta 1 del Proyecto 8073 y en las metas 1, 2, 3, 4, 5, 6 y 7 del Proyecto 8087.
Es importante señalar que, al tratarse de un indicador de carácter acumulativo, la ejecución total corresponde al desarrollo de 44 productos de investigación frente a los 44 programados, lo que representa un avance del 100% en la vigencia</t>
  </si>
  <si>
    <t>El PTEP de la entidad (V12) registró al cierre de 2025 un avance total del 98,64%, resultado obtenido a partir de la ejecución de 159,8 actividades de las 161 programadas para ese año. Es importante señalar que esta cifra considera que una actividad puede tener más de una ejecución durante el periodo. El detalle completo se encuentra en el informe radicado mediante el memorando 2026JBB12002864.
Es relevante aclarar que el porcentaje de avance reportado por la OAP en esta matriz corresponde al 97%, calculado a partir de 72 actividades ejecutadas frente a 74 programadas, sin considerar la frecuencia de ejecución de las acciones. Por ello, este porcentaje no es comparable con el valor del 98,64%, dado que este último sí incorpora la frecuencia de ejecución, mientras que el cálculo de la OAP no lo hace.
En consecuencia, no se debe presentar un porcentaje de avance que mezcle variables incompatibles, es decir, no debe describirse un cálculo basado en un número de actividades que sí contempla la frecuencia, mientras que el porcentaje utilizado para explicarlo no la incluye.</t>
  </si>
  <si>
    <r>
      <t>En la evaluación realizada por la OCI a corte noviembre 2025, radicado por medio del memorando 2025JBB120082954 se identificó que e</t>
    </r>
    <r>
      <rPr>
        <sz val="10"/>
        <color theme="1"/>
        <rFont val="Arial"/>
        <family val="2"/>
      </rPr>
      <t xml:space="preserve">l porcentaje de avance en la ejecución de las 81 actividades contempladas en el Plan de Acción PIGA 2025 es del 89% (359 ejecuciones programadas versus 321 ejecutadas a noviembre 2025).
No obstante, según el reporte de la OAP en la presente matriz y el reporte de los indicadores de gestión, el plan se cumplió al 100% en la vigencia 2025. </t>
    </r>
  </si>
  <si>
    <t>En la revisión de los soportes en el marco del seguimiento a la MRGestión al cierre de la vigencia 2025, esta oficina evidenció el seguimiento consolidado de las actividades establecidas en el Plan de Acción PIGA 2025, con un total de 81 actividades y un cumplimiento registrado según el monitoreo del proceso responsable del 100% para el cierre de la vigencia 2025, el soporte de cumplimiento de las actividades se relaciona en el seguimiento mensual (ubicación carpeta MIPG), asi mismo se allega el acta de reunion del 28 de diciembre en el que se registra el avance.</t>
  </si>
  <si>
    <t>para la vigencia 2025, la programación establecida para el indicador 4120 es de 205.000 personas vinculadas en procesos o acciones de educación ambiental. Según el Reporte de gestión e inversión, con corte al 31 de diciembre de 2025, se evidencia un cumplimiento del 100%  del indicador, sustentado en la ejecución de la meta 3 del Proyecto 8096.</t>
  </si>
  <si>
    <t>Para la vigencia 2025, la meta programada del indicador 4118 corresponde a la realización de 94 procesos de participación ciudadana. De acuerdo con el Reporte de Gestión e Inversión, con corte al 31 de diciembre de 2025, se registró un cumplimiento del 100% sustentado en la ejecución de la Meta 1 del Proyecto 8096</t>
  </si>
  <si>
    <t>El Proyecto 8100 contribuye al cumplimiento de la meta del Plan de Desarrollo 2306 - Realizar el 100 % de las acciones para el mejoramiento de la capacidad de gestión pública del sector ambiente". Esta meta se mide a través del indicador 4230 - Porcentaje de avance en el fortalecimiento institucional. Para la vigencia 2025, la programación establecida para este indicador es de un 25 de avance en el fortalecimient1o institucional. Según el Reporte de gestión e inversión, con corte al 31 de diciembre de 2025, se evidenció un cumplimiento de 25 del indicador para un 100% de avance la meta, sustentado en la ejecución de las seis metas del Proyecto 8100.</t>
  </si>
  <si>
    <t>De acuerdo con la información remitida y validada, se observó que, a corte del 31 de diciembre de 2025, el cumplimiento físico de la meta fue del 100%. Al verificar el formato APR.PR.05.F.03, se identificó que, en mes de octubre de 2025, se realizó la implementación de 47 procesos de participación ciudadana ambiental, cuya fase de ejecución y evaluación se finalizó en los meses de noviembre y diciembre de 2025. Así mismo, se constató coherencia entre la información reportada por la Subdirección Educativa y Cultural y los soportes allegados y revisados por la Oficina de Control Interno.</t>
  </si>
  <si>
    <t>Con+AA11:AF52+AA11:AG17 corte al 30 de junio de 2025, se remitió documento que contiene las actividades de tala, plantación, replante, mantenimiento y MIPE registradas en SIGAU para los meses de abril, mayo y junio, evidenciando la actualización de la base de datos.</t>
  </si>
  <si>
    <t>De acuerdo con la información remitida y validada, se evidenció que, con corte al 31 de diciembre de 2025, el cumplimiento físico de la meta fue del 100%.
Se precisa que, durante el mes de julio de 2025, inició la implementación de cinco (5) procesos de educación ambiental, a saber:
1. Manzanas de la Conservación en Campo Verde.
2. Manzanas de la Conservación en Timiza (Kennedy).
3. Diplomado en Arborización Urbana.
4. Proyecto Ambiental Escolar (PRAE).
5. Proyecto Ambiental Universitario (PRAU).
En el cuarto trimestre de 2025 (octubre y noviembre) se adelantó la ejecución y culminación de los cinco (5) procesos mencionados.
En consecuencia, se evidenció el cumplimiento del 100% de la Meta 2 para la vigencia 2025, resultado que fue corroborado mediante la verificación de los soportes correspondientes a los 5 procesos de educación ambiental implementados y ejecutados durante el primer y segundo trimestre de 2025.
Así mismo, se constató coherencia entre la información reportada por la Subdirección Educativa y Cultural y los soportes allegados y revisados por la Oficina de Control Interno.</t>
  </si>
  <si>
    <t xml:space="preserve">De acuerdo con los soportes allegados se evidenció el formato APR.PR.01.F.11- Reporte a metas programa de educación ambiental- de los meses de octubre, noviembre y diciembre de 2025, en los que se registraron la participación de 34.929 ciudadanos a través de 1.130 actividades de educación ambiental:
Octubre: 17.279 ciudadanos
Noviembre: 11.093
Diciembre: 6.557 
En estas condiciones se constató que la meta 3 consiguió un cumplimiento del 100% a corte 31 de diciembre de 2025, en la medida que se vincularon 205.000 ciudadanos en acciones de educación ambiental, así: 
I Trimestre: 26.827
II Trimestre: 79.014
III Trimestre: 64.230
IV Trimestre: 34.929
Así mismo, se constató coherencia entre la información reportada por la Subdirección Educativa y Cultural y los soportes allegados y revisados por la Oficina de Control Interno.
</t>
  </si>
  <si>
    <t xml:space="preserve">De acuerdo con los soportes allegados se evidenció el formato APR.PR.05 . F.03- Reporte a metas programa de participación- de los meses de octubre, noviembre y diciembre de 2025, en los que se registró el acompañamiento a 50 espacios ciudadanos y comunitarios. 
Así las cosas, el cumplimiento físico de la meta 4 se encuentra en el 100% a corte 31 de diciembre de 2025, en la medida que durante la vigencia 2025 se acompañaron 230 espacios ciudadanos, comunitarios e institucionales de 230 programados.
Así mismo, se constató coherencia entre la información reportada por la Subdirección Educativa y Cultural y los soportes allegados y revisados por la Oficina de Control Interno.
</t>
  </si>
  <si>
    <t xml:space="preserve">Se identificó la implementación y entrega de 3 documentos en los cuales se desarrollaron las agendas temáticas de los meses de octubre, noviembre y diciembre de 2025:  
Octubre: Un Jardín como centro de investigación  
Noviembre: Jardín y cambio climático. 
Diciembre: Biodiversidad en movimiento, 70 años de vida y contando.  
Así las cosas, se identificó que el cumplimiento de la meta 5 se encuentra en el 100% al cierre del tercer trimestre de 2025, toda vez que de 12 agendas temáticas a implementar en la vigencia 2025, se implementaron 12 agendas.
Así mismo, se constató coherencia entre la información reportada por la Subdirección Educativa y Cultural y los soportes allegados y revisados por la Oficina de Control Interno.
</t>
  </si>
  <si>
    <t xml:space="preserve">De acuerdo con la información remitida y validada se observó que a corte 31 de diciembre de 2025, que el cumplimiento físico de la meta fue del 100%.
Este porcentaje de avance se soporta en la identificación de 12 productos de investigación socioambiental adelantados por la Subdirección Educativa y Cultural durante la vigencia 2025.
En este orden de ideas, para los meses de octubre, noviembre y diciembre de 2025, se identificó el cumplimiento de los siguientes productos de investigación: 
1. Educación Ambiental en espacios no convencionales.
2. Apropiación social del conocimiento y saberes etnobotánicos, un estudio de caso participativo en Bogotá D.C.
3. Ponencia para la participación en el evento congreso Colombiano de Educación Ambiental. 
Así mismo, se constató coherencia entre la información reportada por la Subdirección Educativa y Cultural y los soportes allegados y revisados por la Oficina de Control Interno.
</t>
  </si>
  <si>
    <t xml:space="preserve">De acuerdo con la información remitida y validada se evidenciaron los reportes mensuales (octubre, noviembre y diciembre de 2025) del documento denominado “DOCUMENTO DE SEGUIMIENTO A LAS POLITICAS PÚBLICAS SUBDIRECCIÓN EDUCATIVA Y CULTURAL PROGRAMA DE EDUCACIÓN AMBIENTAL”, realizado para cada uno de los meses que hacen parte del IV trimestre de 2025.
Así las cosas, el cumplimiento de la meta 7 a 31 de diciembre de 2025 fue de 100%, en la medida de que, de 12 reportes de seguimiento a la Gestión de las Subdirección Educativa y Cultural en el cumplimiento de los compromisos adquiridos en las instancias, espacios, políticas públicas acuerdos e instrumentos de gobernanza, se realizaron 12 informes de seguimiento.
</t>
  </si>
  <si>
    <t xml:space="preserve">La meta 1 se ejecuta a través de 4 componentes a cargo de la Oficina Asesora de Planeación: Planeación estratégica, Plan de Acción Institucional, Políticas públicas e Instancia de coordinación. Estos 4 componentes se ejecutaron a través de 11 actividades.
Durante el Cuarto trimestre se adelantaron las siguientes actividades: - Se actualizó la matriz Contexto Estratégico por Procesos de la Entidad y esta fue publicada en la página web. 
-Se realizó el cargue PMR en los meses de octubre, noviembre y diciembre de 2025, con la información correspondiente en el aplicativo SAP, conforme a las instrucciones emitidas por la SDH.
- Durante el mes de noviembre de 2025 se participó en el Sesión Asincrónica Comité Distrital de Gestión y Desempeño y en la mesa Técnica con la SD Mujer en el marco del Plan de Igualdad de Oportunidades de Equidad y Género -PIOEG.
- En el mes de octubre de 2025 se realizó el reporte con corte al 30 de septiembre de 2025 en los módulos de actualización y seguimiento de los proyectos de inversión, a través del aplicativo SEGPLAN 2.0.
- Se realizó actualización del PAA entre julio y octubre de 2025 conforme la evolución de la ejecución presupuestal y las necesidades de las gerencias de proyecto, entre otras.
 Es preciso mencionar que cada una de las actividades ejecutadas durante el IV trimestre de 2025, se encuentran soportadas con sus respectivas evidencias.
De acuerdo con la información remitida y validada se observó que a corte 31 de diciembre de 2025, que el cumplimiento físico de la meta fue del 100%.
</t>
  </si>
  <si>
    <t xml:space="preserve">La meta 2 se ejecuta a través de 44 actividades a cargo de las diferentes áreas del JBB, y dentro de las evidencias reportadas y revisadas se identificaron las siguientes actividades: 
Publicación disponible la documentación del Sistema Integrado de Gestión -SIG, desarrollo de la semana institucional del Modelo Integrado de Planeación y gestión – SIG, ejecución de las actividades programadas en el plan de acción PIGA 2025, evaluación de la gestión institucional, realización del monitoreo y seguimiento a la ejecución Programa del Transparencia y Ética Pública - PTEP 2025, realización del monitoreo y seguimiento  a la ejecución del plan de acción  para implementación de la política de  gestión del conocimiento e innovación  para la vigencia 2025, elaboración del documento de diagnóstico a partir de los resultados de la última medición del Índice de Desempeño Institucional (IDI), con base en la información reportada en el Formulario Único de Avance de la Gestión – FURAG, realización del  seguimiento a los planes de mejoramiento (PMP y PMC) de la entidad, entre otras.
Es preciso mencionar que cada una de las actividades ejecutadas durante el IV trimestre de 2025, se encuentran soportadas con sus respectivas evidencias.
De acuerdo con la información remitida y validada se observó que a corte 31 de diciembre de 2025, que el cumplimiento físico de la meta fue del 100%.
</t>
  </si>
  <si>
    <t xml:space="preserve">La meta 3 se ejecuta a través de 14 actividades a cargo del área de Sistemas, y dentro de las evidencias reportadas y revisadas se identificaron las siguientes actividades ejecutadas dentro del IV Trimestre:
-Ejecución de las actividades de soportes con un total de 422 casos recibidos, de los cuales 412 fueron atendidos dentro de los tiempos establecidos. Para un resultado de cumplimiento de ANS del 97,63%, gestión y ejecución de la administración de la infraestructura en nube y Onpremise y los servicios tecnológicos de la Entidad. Para este trimestre el tiempo de disponibilidad cerro en un 90,35%, 91,20% y 90,05 respectivamente, mantenimientos a equipos de red de la Entidad, se elaboraron los documentos contractuales, se publicó en el Secop el proceso, se realizó evaluación técnica, se adjudicó JBB-CTO-1186-2025 al proveedor Ecomil S.A.S., se desarrollaron los reportes al PTEP, Plan de sostenibilidad y plan de gestión del conocimiento. 
Es preciso mencionar que cada una de las actividades ejecutadas durante el IV trimestre de 2025, se encuentran soportadas con sus respectivas evidencias.
De acuerdo con la información remitida y validada se observó que a corte 31 de diciembre de 2025, que el cumplimiento físico de la meta fue del 96%.
</t>
  </si>
  <si>
    <t xml:space="preserve">La meta 4 se ejecuta a través de 6 actividades a cargo del área de Gestión Documental y dentro de las evidencias reportadas y revisadas se identificaron las siguientes actividades:
Durante el tercer trimestre de 2025, el área de Gestión Documental 
elaboró, aprobó y publicó el procedimiento de reconstrucción de expedientes con el código DOC.PR.12 para su consulta en el portal de MIPG, 
se realizó búsqueda, digitalización y reincorporación de los expedientes solicitados se anexa el formato de préstamos documentales octubre 2025, 
se elaboró el procedimiento de Gestión e índice de información reservada y clasificada y se envió para aprobación a planeación.
De acuerdo con el cronograma de transferencias documentales primarias, se efectúan las transferencias programadas de la Subdirección Científica, de la Secretaría General, del proceso de Contabilidad, 
de la Oficina de Control Interno, de la Secretaría General, del proceso de Gestión Documental 
Es preciso mencionar que cada una de las actividades ejecutadas durante el IV trimestre de 2025, se encuentran soportadas con sus respectivas evidencias.
De acuerdo con la información remitida y validada se observó que a corte 31 de diciembre de 2025, que el cumplimiento físico de la meta fue del 100%.
</t>
  </si>
  <si>
    <t xml:space="preserve">La meta 5 se ejecutó a través de 8 componentes: 
1. Estructuración de los procesos de selección de los contratos del área de mantenimiento e infraestructura. 
2. Liquidaciones de contratos de obra y consultoría.
3. Liquidaciones de contratos de interventoría.
4. Ejecución y finalización de contratos de obra y consultoría. 
5. Ejecución y finalización de contratos de interventoría.
6. Seguimiento y control a los mantenimientos preventivos y correctivos internos del jardín botánico.
7. Seguimiento y control de los contratos de mantenimientos del área y 
8. Seguimiento y control de los contratos de funcionamiento administrativos (vigilancia, aseo, mantenimiento etc)
Durante el trimestre se avanzó en la gestión contractual y operativa de la entidad., tales como: evaluación preliminar y recomendación de adjudicación del proceso JBB-SA-MC-005-2025 para mantenimiento y adecuación de redes contra incendios, firma actas de inicio del Contrato de Obra N.º 1141, para mantenimiento de cubiertas, y del Contrato de Interventoría N.º 1165, encargado de supervisión técnica, administrativa y financiera. Además, se dio seguimiento al contrato 1035-2025 de consultoría “Casa Vieja”, aprobando anteproyecto arquitectónico y estudio de suelos, se atendieron mesas de ayuda y se ejecutaron mantenimientos recurrentes, incluyendo limpieza de tanques de agua potable, retiro de lodos en pozos sépticos y mantenimiento preventivo y correctivo de plantas eléctricas, aires acondicionados y motobombas, se realizaron mesas de trabajo y seguimiento al contrato de consultoría, así como avances en el contrato de obra de cubiertas, con comités de obra liderados por interventoría y la entidad, entre otras. 
Es preciso mencionar que cada una de las actividades ejecutadas durante el IV trimestre de 2025, se encuentran soportadas con sus respectivas evidencias.
De acuerdo con la información remitida y validada se observó que a corte 31 de diciembre de 2025, que el cumplimiento físico de la meta fue del 100%.
</t>
  </si>
  <si>
    <t xml:space="preserve">La meta N° 6 se ejecuta a través de siete (7) actividades y dentro de las evidencias reportadas y revisadas se identificaron las siguientes actividades:
1. Realizar la divulgación a través de los canales internos de que dispone de la Entidad de los avances de gestión de los diferentes procesos misionales y de apoyo: Durante el IV trimestre se realizaron 45 divulgaciones en los caneles internos de la Entidad. 
2.  Divulgar sinergias y campañas de comunicación interna del nivel Distrital según lineamientos de la Consejería de Comunicaciones de la Alcaldía Mayor de Bogotá: Durante el IV Trimestre se divulgaron 13 sinergias Distritales. 
3. Elaborar y difundir contenidos periodísticos sobre los programas, proyectos y actividades realizadas por las diferentes áreas y dependencias del JBB: Durante el IV trimestre se elaboraron y difundieron 16 boletines de prensa. 
4. Acompañar y cubrir los eventos externos, actividades y jornadas de las diferentes dependencias del Jardín Botánico dentro y fuera de la Entidad: Durante el IV trimestre se acompañaron las siguientes actividades: evento de la Fundación Alejandro Ángel Escobar, Expo Agricultura 2025, Exposición de Bromelias, X Semana de la Investigación, evento Navidad Magia Natural, Actividad cierre fin de año funcionarios del Jardín Botánico, Encuentro Procesos Educativos Ambientales, visita Blu Radio y Encuentro Distrital Espacio Público.
5. Publicar contenidos informativos e institucionales en el portal de la Entidad, atendiendo la normatividad de Transparencia y atención al ciudadano: Durante el IV trimestre se publicaron en la página web del Jardín Botánico un total de 217 publicaciones de carácter normativo e institucional.
6. Realizar seguimiento y monitoreo de impactos y registros noticiosos publicados por los medios de comunicación masivos, alternativos y comunitarios sobre la gestión del JBB y otros temas de interés para la misionalidad del Jardín: durante el IV trimestre se publicaron 57 noticias resaltando al Jardín Botánico en diferentes medios de comunicación en 21 días de monitoreo de medios
7. Generar y difundir contenidos para las redes sociales del JBB: durante el IV trimestre se generaron y difundieron por redes sociales un total de 497 noticias y/o campañas.
Es preciso mencionar que cada una de las actividades ejecutadas durante el IV trimestre de 2025, se encuentran soportadas con sus respectivas evidencias.
De acuerdo con la información remitida y validada se observó que a corte 31 de diciembre de 2025, que el cumplimiento físico de la meta fue del 99%, dicho porcentaje se dio por un faltante de la actividad 2 en el mes de agosto de 2025. 
</t>
  </si>
  <si>
    <t>Inconsistencia en la presentación de soportes documentales por parte de la 1LD y debilidades en el monitoreo de la 2LD frente a la fuente de información definida en el Portal MIPG.
Se identificaron falencias en las evidencias documentales allegadas para soportar los resultados reportados durante el 2do semestre 2025 de los indicadores APL-02, APL-03, APR-02, APR-03 y APR-04
Lo anterior refleja una debilidad en el cumplimiento de la actividad 9: “Reportar el avance de los indicadores de gestión del proceso”, la cual establece que “la información que se cargue como soporte debe corresponder a lo registrado como ‘Fuente de Información’ en el Portal MIPG (https://mipg.jbb.gov.co) en el módulo de medición y debe ser coherente con los datos obtenidos”. 
Lo anterior representa un riesgo para la entidad, en tanto compromete la confiabilidad y trazabilidad de la información reportada, afecta la credibilidad del proceso y contribuye al debilitamiento del sistema de control interno del JBB.</t>
  </si>
  <si>
    <r>
      <t xml:space="preserve">Se evidencia el soporte documental de los reportes realizados en el II semestre 2025, los cuales son concordantes con los datos registrados en el Portal MIPG. El indicador tuvo un rango de cumplimiento </t>
    </r>
    <r>
      <rPr>
        <i/>
        <sz val="11"/>
        <color theme="1"/>
        <rFont val="Calibri"/>
        <family val="2"/>
        <scheme val="minor"/>
      </rPr>
      <t>"Sobresaliente"</t>
    </r>
  </si>
  <si>
    <t>Se evidencia el soporte documental del reporte realizado en el II semestre 2025 (Reporte de encuestas de satisfacción - archivo PDF y Excel con resultados de la encuesta). el cual es concordantes con los datos registrados en el Portal MIPG. El indicador tuvo un rango de cumplimiento "Sobresaliente"</t>
  </si>
  <si>
    <t>Inconsistencia en la calidad del reporte del indicador por parte de la 1LD (Procesos GCO, FIS y GTH).
Se identificaron falencias en los resultados y en el reporte realizado por la 1LD para el cálculo de los indicadores GCO-02, FIS-04, GTH-01 y GTH-02 durante el segundo semestre de 2025.
Esta situación refleja una debilidad en el cumplimiento de la actividad 9 del procedimiento DYP.PR.04, que establece: “Reportar el avance de los indicadores de gestión del proceso”. Dicha actividad dispone que “El análisis de los resultados de los indicadores incluirá su (i) comportamiento frente a la meta esperada en el periodo de análisis, (ii) su tendencia frente al periodo anterior y (iii) los aspectos que favorecieron o impidieron el cumplimiento de la meta”.
La inconsistencia observada representa un riesgo para la entidad, pues compromete la confiabilidad y trazabilidad de la información reportada, afecta la credibilidad del proceso y contribuye al debilitamiento del sistema de control interno del JBB.</t>
  </si>
  <si>
    <t>Inconsistencias en la definición y uso de variables del indicador GCO-03 Porcentaje de Engagement en las redes sociales del JBB.</t>
  </si>
  <si>
    <t>Oportunidad de Mejora N° 1: Actualización de Fuente de Información y Uso del Formato Oficial.
Se recomienda al proceso evaluar la pertinencia de actualizar la fuente de información del indicador, incorporando los soportes documentales que han sido allegados de forma recurrente durante dos periodos consecutivos, pero que actualmente no están contemplados en el diseño del indicador. Adicionalmente, considerando que el formato "DYP.PR.08.F.15 Ficha Técnica – Encuesta de Satisfacción" ha sido implementado por la entidad y adoptado por el proceso, se sugiere su uso para el registro formal de los resultados de la encuesta, garantizando así la trazabilidad y validez de la información reportada.</t>
  </si>
  <si>
    <t>Se evidencia el soporte documental de los reportes realizados en el 2do semestre 2025, los cuales son concordantes con los datos registrados en el Portal MIPG. El indicador tuvo un rango de cumplimiento "Sobresaliente"</t>
  </si>
  <si>
    <t>Se evidencia el soporte documental de los reportes realizados mensualmente en el 2do semestre 2025, los cuales son concordantes con los datos registrados en el Portal MIPG. El indicador tuvo un rango de cumplimiento "Sobresaliente"</t>
  </si>
  <si>
    <t>Se evidencia la "RESOLUCIÓN 209 DEL 28 DE AGOSTO DE 2025 “Por la cual se autoriza la baja definitiva de bienes de propiedad del Jardín Botánico de Bogotá José Celestino Mutis”" en la que se en los articulos 1, 2 y 3 se listan en total los 157 bienes para ser dados de baja.</t>
  </si>
  <si>
    <t xml:space="preserve">
Resultados III trim (137/172)*100=80%
Resultados IV trim  (200/212)*100=94,3%</t>
  </si>
  <si>
    <t>Resultados IV trim  (7/8)*100=87,5%</t>
  </si>
  <si>
    <t xml:space="preserve">
Resultados III trim (8/8)*100=50%
Resultados IV trim  No se puede determinar</t>
  </si>
  <si>
    <t>Se evidencia el soporte documental de los reportes realizados mensualmente en el 2do semestre 2025, los cuales son concordantes con los datos registrados en el Portal MIPG. El indicador tuvo un rango de cumplimiento "Sobresaliente"
No obstante, es importante que el proceso considere la ejecución de acciones encaminadas a la atención de la recomendación realizada por la 2LD "Se identificó que el informe entregado por el proceso no cuenta con la aprobación
del líder del proceso, lo cual limita su validez institucional. De igual manera, el
cronograma de actividades se encuentra definido en un archivo Excel de uso
interno, no obstante, para fortalecer el control interno y la gestión documental, se
sugiere formalizar dicho cronograma mediante memorando, estableciendo que
cualquier cambio deba ser tramitado y aprobado de manera formal, evitando ajustes informales sin soporte institucional."</t>
  </si>
  <si>
    <t>Se evidencia el soporte documental de los reportes realizados en el 2do semestre 2025, los cuales son concordantes con los datos registrados en el Portal MIPG. El indicador tuvo un rango de cumplimiento "Sobresaliente"
No obstante, es importante que el proceso considere la ejecución de acciones encaminadas a la atención de la recomendación realizada por la 2LD "Se sugiere incluir de manera explícita el rango de gestión en el que se ubicó el
indicador, conforme al resultado obtenido. Adicionalmente, se recomienda
fortalecer el reporte incorporando un análisis que describa la interacción entre
las variables que componen el indicador, con el fin de mejorar su comprensión
e interpretación."</t>
  </si>
  <si>
    <t>Se evidencia el soporte documental de los reportes realizados a diciembre 2025, es concordante con los datos registrados en el Portal MIPG. El indicador tuvo un rango de cumplimiento "Sobresaliente"</t>
  </si>
  <si>
    <t>Se evidencia el soporte documental de los reportes realizados en el 3er cuatrimestre 2025 (SDI.PR.02.F.02 Formato: Matriz de Evaluación, Aplicabilidad y Diagnóstico de Controles), el cual es concordante con los datos registrados en el Portal MIPG. El indicador tuvo un rango de cumplimiento "Sobresaliente"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</si>
</sst>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 #,##0.00_-;\-&quot;$&quot;\ * #,##0.00_-;_-&quot;$&quot;\ * &quot;-&quot;??_-;_-@_-"/>
    <numFmt numFmtId="43" formatCode="_-* #,##0.00_-;\-* #,##0.00_-;_-* &quot;-&quot;??_-;_-@_-"/>
    <numFmt numFmtId="164" formatCode="0.0"/>
    <numFmt numFmtId="165" formatCode="_-* #,##0_-;\-* #,##0_-;_-* &quot;-&quot;??_-;_-@_-"/>
    <numFmt numFmtId="166" formatCode="_-[$$-409]* #,##0_ ;_-[$$-409]* \-#,##0\ ;_-[$$-409]* &quot;-&quot;??_ ;_-@_ "/>
    <numFmt numFmtId="167" formatCode="0.0%"/>
    <numFmt numFmtId="168" formatCode="&quot;$&quot;\ #,##0"/>
    <numFmt numFmtId="169" formatCode="#,##0.0"/>
  </numFmts>
  <fonts count="26">
    <font>
      <sz val="11"/>
      <color theme="1"/>
      <name val="Calibri"/>
      <family val="2"/>
      <scheme val="minor"/>
    </font>
    <font>
      <sz val="10"/>
      <name val="Arial"/>
      <family val="2"/>
    </font>
    <font>
      <sz val="8"/>
      <name val="Calibri"/>
      <family val="2"/>
      <scheme val="minor"/>
    </font>
    <font>
      <sz val="10"/>
      <name val="Arial"/>
      <family val="2"/>
    </font>
    <font>
      <b/>
      <sz val="11"/>
      <color theme="0"/>
      <name val="Arial"/>
      <family val="2"/>
    </font>
    <font>
      <sz val="11"/>
      <color theme="1"/>
      <name val="Arial"/>
      <family val="2"/>
    </font>
    <font>
      <b/>
      <sz val="11"/>
      <color theme="1"/>
      <name val="Arial"/>
      <family val="2"/>
    </font>
    <font>
      <sz val="11"/>
      <color rgb="FFFFFFFF"/>
      <name val="Arial"/>
      <family val="2"/>
    </font>
    <font>
      <b/>
      <sz val="11"/>
      <color rgb="FFFFFFFF"/>
      <name val="Arial"/>
      <family val="2"/>
    </font>
    <font>
      <sz val="11"/>
      <color rgb="FF000000"/>
      <name val="Arial"/>
      <family val="2"/>
    </font>
    <font>
      <sz val="11"/>
      <color theme="1"/>
      <name val="Calibri"/>
      <family val="2"/>
      <scheme val="minor"/>
    </font>
    <font>
      <sz val="9"/>
      <color theme="1"/>
      <name val="Arial"/>
      <family val="2"/>
    </font>
    <font>
      <b/>
      <sz val="11"/>
      <color rgb="FF000000"/>
      <name val="Arial"/>
      <family val="2"/>
    </font>
    <font>
      <sz val="11"/>
      <color theme="0"/>
      <name val="Arial"/>
      <family val="2"/>
    </font>
    <font>
      <b/>
      <sz val="9"/>
      <color theme="1"/>
      <name val="Arial"/>
      <family val="2"/>
    </font>
    <font>
      <sz val="11"/>
      <color theme="1"/>
      <name val="Arial"/>
      <family val="2"/>
    </font>
    <font>
      <sz val="11"/>
      <name val="Arial"/>
      <family val="2"/>
    </font>
    <font>
      <sz val="11"/>
      <color rgb="FF000000"/>
      <name val="Calibri"/>
      <family val="2"/>
    </font>
    <font>
      <sz val="11"/>
      <name val="Calibri"/>
      <family val="2"/>
      <scheme val="minor"/>
    </font>
    <font>
      <sz val="9"/>
      <color theme="1"/>
      <name val="Aptos"/>
      <family val="2"/>
    </font>
    <font>
      <u/>
      <sz val="11"/>
      <color theme="10"/>
      <name val="Calibri"/>
      <family val="2"/>
      <scheme val="minor"/>
    </font>
    <font>
      <sz val="10"/>
      <color theme="1"/>
      <name val="Symbol"/>
      <family val="1"/>
      <charset val="2"/>
    </font>
    <font>
      <sz val="10"/>
      <color theme="1"/>
      <name val="Arial"/>
      <family val="2"/>
    </font>
    <font>
      <sz val="10"/>
      <color rgb="FF000000"/>
      <name val="Arial"/>
      <family val="2"/>
    </font>
    <font>
      <sz val="10"/>
      <color theme="1"/>
      <name val="Aptos"/>
      <family val="2"/>
    </font>
    <font>
      <i/>
      <sz val="11"/>
      <color theme="1"/>
      <name val="Calibri"/>
      <family val="2"/>
      <scheme val="minor"/>
    </font>
  </fonts>
  <fills count="22">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5" tint="-0.249977111117893"/>
        <bgColor indexed="64"/>
      </patternFill>
    </fill>
    <fill>
      <patternFill patternType="solid">
        <fgColor rgb="FF002060"/>
        <bgColor indexed="64"/>
      </patternFill>
    </fill>
    <fill>
      <patternFill patternType="solid">
        <fgColor rgb="FF236E09"/>
        <bgColor rgb="FF000000"/>
      </patternFill>
    </fill>
    <fill>
      <patternFill patternType="solid">
        <fgColor rgb="FF86B659"/>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0"/>
        <bgColor indexed="64"/>
      </patternFill>
    </fill>
    <fill>
      <patternFill patternType="solid">
        <fgColor theme="1" tint="0.499984740745262"/>
        <bgColor rgb="FF000000"/>
      </patternFill>
    </fill>
    <fill>
      <patternFill patternType="solid">
        <fgColor theme="8" tint="0.79998168889431442"/>
        <bgColor indexed="64"/>
      </patternFill>
    </fill>
    <fill>
      <patternFill patternType="solid">
        <fgColor theme="0"/>
        <bgColor rgb="FF000000"/>
      </patternFill>
    </fill>
    <fill>
      <patternFill patternType="solid">
        <fgColor theme="7" tint="0.79998168889431442"/>
        <bgColor indexed="64"/>
      </patternFill>
    </fill>
    <fill>
      <patternFill patternType="solid">
        <fgColor rgb="FF00CC00"/>
        <bgColor indexed="64"/>
      </patternFill>
    </fill>
    <fill>
      <patternFill patternType="solid">
        <fgColor rgb="FFEE000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bottom style="thin">
        <color rgb="FF000000"/>
      </bottom>
      <diagonal/>
    </border>
    <border>
      <left/>
      <right/>
      <top style="thin">
        <color rgb="FF000000"/>
      </top>
      <bottom style="thin">
        <color rgb="FF000000"/>
      </bottom>
      <diagonal/>
    </border>
  </borders>
  <cellStyleXfs count="10">
    <xf numFmtId="0" fontId="0" fillId="0" borderId="0"/>
    <xf numFmtId="0" fontId="1" fillId="0" borderId="0"/>
    <xf numFmtId="0" fontId="3" fillId="0" borderId="0"/>
    <xf numFmtId="0" fontId="1" fillId="0" borderId="0"/>
    <xf numFmtId="43" fontId="1"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44" fontId="10" fillId="0" borderId="0" applyFont="0" applyFill="0" applyBorder="0" applyAlignment="0" applyProtection="0"/>
    <xf numFmtId="0" fontId="17" fillId="0" borderId="0"/>
    <xf numFmtId="0" fontId="20" fillId="0" borderId="0" applyNumberFormat="0" applyFill="0" applyBorder="0" applyAlignment="0" applyProtection="0"/>
  </cellStyleXfs>
  <cellXfs count="307">
    <xf numFmtId="0" fontId="0" fillId="0" borderId="0" xfId="0"/>
    <xf numFmtId="0" fontId="5" fillId="0" borderId="0" xfId="0" applyFont="1" applyAlignment="1">
      <alignment horizontal="center" vertical="center"/>
    </xf>
    <xf numFmtId="10" fontId="5" fillId="0" borderId="0" xfId="0" applyNumberFormat="1" applyFont="1" applyAlignment="1">
      <alignment horizontal="center" vertical="center"/>
    </xf>
    <xf numFmtId="0" fontId="7" fillId="6" borderId="1" xfId="0" applyFont="1" applyFill="1" applyBorder="1" applyAlignment="1">
      <alignment horizontal="center" vertical="center"/>
    </xf>
    <xf numFmtId="0" fontId="6" fillId="0" borderId="4" xfId="0" applyFont="1" applyBorder="1" applyAlignment="1">
      <alignment horizontal="center" vertical="center" wrapText="1"/>
    </xf>
    <xf numFmtId="0" fontId="8" fillId="7" borderId="1" xfId="0" applyFont="1" applyFill="1" applyBorder="1" applyAlignment="1">
      <alignment horizontal="center" vertical="center" wrapText="1"/>
    </xf>
    <xf numFmtId="10" fontId="8" fillId="7" borderId="1" xfId="0" applyNumberFormat="1" applyFont="1" applyFill="1" applyBorder="1" applyAlignment="1">
      <alignment horizontal="center" vertical="center" wrapText="1"/>
    </xf>
    <xf numFmtId="0" fontId="6" fillId="0" borderId="0" xfId="0" applyFont="1" applyAlignment="1">
      <alignment vertical="center"/>
    </xf>
    <xf numFmtId="0" fontId="6" fillId="0" borderId="4" xfId="0" applyFont="1" applyBorder="1" applyAlignment="1">
      <alignment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9" fontId="12" fillId="8" borderId="1" xfId="0" applyNumberFormat="1" applyFont="1" applyFill="1" applyBorder="1" applyAlignment="1">
      <alignment horizontal="center" vertical="center"/>
    </xf>
    <xf numFmtId="9" fontId="12" fillId="8" borderId="1" xfId="5" applyFont="1" applyFill="1" applyBorder="1" applyAlignment="1">
      <alignment horizontal="center" vertical="center"/>
    </xf>
    <xf numFmtId="9" fontId="6" fillId="8" borderId="1" xfId="0" applyNumberFormat="1" applyFont="1" applyFill="1" applyBorder="1" applyAlignment="1">
      <alignment horizontal="center" vertical="center" wrapText="1"/>
    </xf>
    <xf numFmtId="0" fontId="6" fillId="0" borderId="0" xfId="0" applyFont="1" applyAlignment="1">
      <alignment horizontal="center" vertical="center"/>
    </xf>
    <xf numFmtId="165" fontId="12" fillId="9" borderId="1" xfId="0" applyNumberFormat="1" applyFont="1" applyFill="1" applyBorder="1" applyAlignment="1">
      <alignment horizontal="center" vertical="center"/>
    </xf>
    <xf numFmtId="165" fontId="12" fillId="8" borderId="1" xfId="0" applyNumberFormat="1" applyFont="1" applyFill="1" applyBorder="1" applyAlignment="1">
      <alignment horizontal="right" vertical="center"/>
    </xf>
    <xf numFmtId="0" fontId="8" fillId="7" borderId="2" xfId="0" applyFont="1" applyFill="1" applyBorder="1" applyAlignment="1">
      <alignment horizontal="center" vertical="center" wrapText="1"/>
    </xf>
    <xf numFmtId="10" fontId="8" fillId="7" borderId="2" xfId="0" applyNumberFormat="1" applyFont="1" applyFill="1" applyBorder="1" applyAlignment="1">
      <alignment horizontal="center" vertical="center" wrapText="1"/>
    </xf>
    <xf numFmtId="9" fontId="6" fillId="0" borderId="4" xfId="0" applyNumberFormat="1" applyFont="1" applyBorder="1" applyAlignment="1">
      <alignment vertical="center"/>
    </xf>
    <xf numFmtId="9" fontId="5" fillId="0" borderId="0" xfId="0" applyNumberFormat="1" applyFont="1" applyAlignment="1">
      <alignment horizontal="center" vertical="center"/>
    </xf>
    <xf numFmtId="0" fontId="5" fillId="0" borderId="0" xfId="0" applyFont="1"/>
    <xf numFmtId="10" fontId="5" fillId="0" borderId="0" xfId="0" applyNumberFormat="1" applyFont="1"/>
    <xf numFmtId="0" fontId="6" fillId="0" borderId="4" xfId="0" applyFont="1" applyBorder="1" applyAlignment="1">
      <alignment vertical="center" wrapText="1"/>
    </xf>
    <xf numFmtId="0" fontId="5" fillId="0" borderId="0" xfId="0" applyFont="1" applyAlignment="1">
      <alignment horizontal="center" vertical="center" wrapText="1"/>
    </xf>
    <xf numFmtId="0" fontId="6" fillId="0" borderId="4" xfId="0" applyFont="1" applyBorder="1" applyAlignment="1">
      <alignment horizontal="center" vertical="center"/>
    </xf>
    <xf numFmtId="0" fontId="5" fillId="12" borderId="0" xfId="0" applyFont="1" applyFill="1" applyAlignment="1">
      <alignment horizontal="center" vertical="center"/>
    </xf>
    <xf numFmtId="9" fontId="9" fillId="10" borderId="1" xfId="0" applyNumberFormat="1" applyFont="1" applyFill="1" applyBorder="1" applyAlignment="1">
      <alignment horizontal="center" vertical="center"/>
    </xf>
    <xf numFmtId="0" fontId="9" fillId="10" borderId="1" xfId="0" applyFont="1" applyFill="1" applyBorder="1" applyAlignment="1">
      <alignment horizontal="center" vertical="center" wrapText="1"/>
    </xf>
    <xf numFmtId="0" fontId="9" fillId="10" borderId="1" xfId="0" applyFont="1" applyFill="1" applyBorder="1" applyAlignment="1">
      <alignment horizontal="justify" vertical="center" wrapText="1"/>
    </xf>
    <xf numFmtId="165" fontId="9" fillId="13" borderId="1" xfId="0" applyNumberFormat="1" applyFont="1" applyFill="1" applyBorder="1" applyAlignment="1">
      <alignment horizontal="center" vertical="center"/>
    </xf>
    <xf numFmtId="9" fontId="9" fillId="13" borderId="1" xfId="0" applyNumberFormat="1" applyFont="1" applyFill="1" applyBorder="1" applyAlignment="1">
      <alignment horizontal="center" vertical="center"/>
    </xf>
    <xf numFmtId="0" fontId="5" fillId="10" borderId="1" xfId="0" applyFont="1" applyFill="1" applyBorder="1" applyAlignment="1">
      <alignment horizontal="center" vertical="center"/>
    </xf>
    <xf numFmtId="166" fontId="5" fillId="10" borderId="1" xfId="0" applyNumberFormat="1"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11" fillId="10" borderId="1" xfId="0" applyFont="1" applyFill="1" applyBorder="1" applyAlignment="1">
      <alignment horizontal="justify" vertical="center" wrapText="1"/>
    </xf>
    <xf numFmtId="0" fontId="14" fillId="8" borderId="1" xfId="0" applyFont="1" applyFill="1" applyBorder="1" applyAlignment="1">
      <alignment horizontal="center" vertical="center" wrapText="1"/>
    </xf>
    <xf numFmtId="44" fontId="12" fillId="9" borderId="1" xfId="7" applyFont="1" applyFill="1" applyBorder="1" applyAlignment="1">
      <alignment horizontal="center" vertical="center"/>
    </xf>
    <xf numFmtId="44" fontId="12" fillId="8" borderId="1" xfId="7" applyFont="1" applyFill="1" applyBorder="1" applyAlignment="1">
      <alignment horizontal="right" vertical="center"/>
    </xf>
    <xf numFmtId="0" fontId="5" fillId="0" borderId="9" xfId="0" applyFont="1" applyBorder="1" applyAlignment="1">
      <alignment horizontal="center" vertical="center" wrapText="1"/>
    </xf>
    <xf numFmtId="9" fontId="5" fillId="0" borderId="9" xfId="0" applyNumberFormat="1" applyFont="1" applyBorder="1" applyAlignment="1">
      <alignment horizontal="center" vertical="center" wrapText="1"/>
    </xf>
    <xf numFmtId="10" fontId="5" fillId="0" borderId="9"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9"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0" fontId="9" fillId="0" borderId="1" xfId="0" applyNumberFormat="1" applyFont="1" applyBorder="1" applyAlignment="1">
      <alignment horizontal="center" vertical="center"/>
    </xf>
    <xf numFmtId="0" fontId="5" fillId="0" borderId="9" xfId="0" applyFont="1" applyBorder="1" applyAlignment="1">
      <alignment horizontal="center" vertical="center"/>
    </xf>
    <xf numFmtId="2" fontId="5" fillId="0" borderId="9"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3" fontId="5" fillId="0" borderId="0" xfId="0" applyNumberFormat="1" applyFont="1" applyAlignment="1">
      <alignment horizontal="center" vertical="center" wrapText="1"/>
    </xf>
    <xf numFmtId="9" fontId="15" fillId="0" borderId="9" xfId="0" applyNumberFormat="1" applyFont="1" applyBorder="1" applyAlignment="1">
      <alignment horizontal="center" vertical="center" wrapText="1"/>
    </xf>
    <xf numFmtId="165" fontId="5" fillId="0" borderId="0" xfId="0" applyNumberFormat="1" applyFont="1" applyAlignment="1">
      <alignment horizontal="center" vertical="center"/>
    </xf>
    <xf numFmtId="0" fontId="5" fillId="0" borderId="14" xfId="0" applyFont="1" applyBorder="1" applyAlignment="1">
      <alignment horizontal="center" vertical="center" wrapText="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9" fillId="0" borderId="1" xfId="0" applyFont="1" applyBorder="1" applyAlignment="1">
      <alignment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xf>
    <xf numFmtId="0" fontId="9" fillId="0" borderId="0" xfId="0" applyFont="1" applyAlignment="1">
      <alignment wrapText="1"/>
    </xf>
    <xf numFmtId="164" fontId="5" fillId="0" borderId="9"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3" fontId="16" fillId="0" borderId="1" xfId="0" applyNumberFormat="1" applyFont="1" applyBorder="1" applyAlignment="1" applyProtection="1">
      <alignment horizontal="center" vertical="center"/>
      <protection locked="0"/>
    </xf>
    <xf numFmtId="3"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2" fontId="16" fillId="0" borderId="1" xfId="0" applyNumberFormat="1" applyFont="1" applyBorder="1" applyAlignment="1" applyProtection="1">
      <alignment horizontal="center" vertical="center"/>
      <protection locked="0"/>
    </xf>
    <xf numFmtId="164" fontId="16" fillId="0" borderId="1" xfId="0" applyNumberFormat="1" applyFont="1" applyBorder="1" applyAlignment="1" applyProtection="1">
      <alignment horizontal="center" vertical="center"/>
      <protection locked="0"/>
    </xf>
    <xf numFmtId="4" fontId="16" fillId="0" borderId="1" xfId="0" applyNumberFormat="1" applyFont="1" applyBorder="1" applyAlignment="1" applyProtection="1">
      <alignment horizontal="center" vertical="center"/>
      <protection locked="0"/>
    </xf>
    <xf numFmtId="9" fontId="16" fillId="0" borderId="1" xfId="0" applyNumberFormat="1" applyFont="1" applyBorder="1" applyAlignment="1" applyProtection="1">
      <alignment horizontal="center" vertical="center"/>
      <protection locked="0"/>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3" fontId="9" fillId="0" borderId="12" xfId="0" applyNumberFormat="1" applyFont="1" applyBorder="1" applyAlignment="1">
      <alignment horizontal="center" vertical="center" wrapText="1"/>
    </xf>
    <xf numFmtId="0" fontId="9" fillId="0" borderId="8" xfId="0" applyFont="1" applyBorder="1" applyAlignment="1">
      <alignment horizontal="center" vertical="center" wrapText="1"/>
    </xf>
    <xf numFmtId="1" fontId="5" fillId="0" borderId="11" xfId="0" applyNumberFormat="1" applyFont="1" applyBorder="1" applyAlignment="1">
      <alignment horizontal="center" vertical="center"/>
    </xf>
    <xf numFmtId="0" fontId="9" fillId="0" borderId="1" xfId="0" applyFont="1" applyBorder="1" applyAlignment="1">
      <alignment horizontal="center" vertical="center"/>
    </xf>
    <xf numFmtId="0" fontId="5" fillId="0" borderId="0" xfId="0" applyFont="1" applyAlignment="1">
      <alignment vertical="center"/>
    </xf>
    <xf numFmtId="1" fontId="16" fillId="0" borderId="1" xfId="0" applyNumberFormat="1" applyFont="1" applyBorder="1" applyAlignment="1" applyProtection="1">
      <alignment horizontal="center" vertical="center"/>
      <protection locked="0"/>
    </xf>
    <xf numFmtId="164" fontId="9" fillId="0" borderId="1" xfId="8" applyNumberFormat="1" applyFont="1" applyBorder="1" applyAlignment="1">
      <alignment horizontal="center" vertical="center" wrapText="1"/>
    </xf>
    <xf numFmtId="0" fontId="9" fillId="0" borderId="1" xfId="8" applyFont="1" applyBorder="1" applyAlignment="1">
      <alignment horizontal="center" vertical="center" wrapText="1"/>
    </xf>
    <xf numFmtId="0" fontId="5" fillId="0" borderId="1" xfId="0" applyFont="1" applyBorder="1" applyAlignment="1">
      <alignment wrapText="1"/>
    </xf>
    <xf numFmtId="1" fontId="9" fillId="0" borderId="1" xfId="8" applyNumberFormat="1" applyFont="1" applyBorder="1" applyAlignment="1">
      <alignment horizontal="center" vertical="center" wrapText="1"/>
    </xf>
    <xf numFmtId="0" fontId="9" fillId="10" borderId="1" xfId="0" applyFont="1" applyFill="1" applyBorder="1" applyAlignment="1">
      <alignment horizontal="center" vertical="center"/>
    </xf>
    <xf numFmtId="0" fontId="9" fillId="10" borderId="1" xfId="8" applyFont="1" applyFill="1" applyBorder="1" applyAlignment="1">
      <alignment horizontal="center" vertical="center" wrapText="1"/>
    </xf>
    <xf numFmtId="1" fontId="9" fillId="10" borderId="1" xfId="8"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4" borderId="0" xfId="0" applyFont="1" applyFill="1" applyAlignment="1">
      <alignment horizontal="center" vertical="center"/>
    </xf>
    <xf numFmtId="9" fontId="5" fillId="0" borderId="9" xfId="5" applyFont="1" applyBorder="1" applyAlignment="1">
      <alignment horizontal="center" vertical="center" wrapText="1"/>
    </xf>
    <xf numFmtId="10" fontId="8" fillId="7" borderId="17" xfId="0" applyNumberFormat="1" applyFont="1" applyFill="1" applyBorder="1" applyAlignment="1">
      <alignment horizontal="center" vertical="center" wrapText="1"/>
    </xf>
    <xf numFmtId="0" fontId="8" fillId="7" borderId="18" xfId="0" applyFont="1" applyFill="1" applyBorder="1" applyAlignment="1">
      <alignment horizontal="center" vertical="center" wrapText="1"/>
    </xf>
    <xf numFmtId="167" fontId="5" fillId="10" borderId="1" xfId="0" applyNumberFormat="1" applyFont="1" applyFill="1" applyBorder="1" applyAlignment="1">
      <alignment horizontal="center" vertical="center" wrapText="1"/>
    </xf>
    <xf numFmtId="9" fontId="5" fillId="0" borderId="1" xfId="5" applyFont="1" applyBorder="1" applyAlignment="1">
      <alignment horizontal="center" vertical="center"/>
    </xf>
    <xf numFmtId="10" fontId="5" fillId="0" borderId="1" xfId="0" applyNumberFormat="1" applyFont="1" applyBorder="1" applyAlignment="1">
      <alignment horizontal="center" vertical="center"/>
    </xf>
    <xf numFmtId="0" fontId="0" fillId="0" borderId="1" xfId="0" applyBorder="1" applyAlignment="1">
      <alignment horizontal="justify" vertical="center" wrapText="1"/>
    </xf>
    <xf numFmtId="0" fontId="18" fillId="0" borderId="1" xfId="0" applyFont="1" applyBorder="1" applyAlignment="1">
      <alignment horizontal="justify" vertical="center" wrapText="1"/>
    </xf>
    <xf numFmtId="9" fontId="9" fillId="0" borderId="1" xfId="5" applyFont="1" applyBorder="1" applyAlignment="1">
      <alignment horizontal="center" vertical="center"/>
    </xf>
    <xf numFmtId="0" fontId="9" fillId="0" borderId="1" xfId="0" applyFont="1" applyBorder="1" applyAlignment="1">
      <alignment horizontal="justify" vertical="center" wrapText="1"/>
    </xf>
    <xf numFmtId="0" fontId="9" fillId="0" borderId="1" xfId="0" applyFont="1" applyBorder="1" applyAlignment="1">
      <alignment horizontal="justify" vertical="top" wrapText="1"/>
    </xf>
    <xf numFmtId="0" fontId="5" fillId="0" borderId="1" xfId="0" applyFont="1" applyBorder="1" applyAlignment="1">
      <alignment vertical="center" wrapText="1"/>
    </xf>
    <xf numFmtId="0" fontId="5" fillId="10" borderId="1" xfId="0" applyFont="1" applyFill="1" applyBorder="1" applyAlignment="1">
      <alignment vertical="center" wrapText="1"/>
    </xf>
    <xf numFmtId="166" fontId="6" fillId="8" borderId="1" xfId="0" applyNumberFormat="1" applyFont="1" applyFill="1" applyBorder="1" applyAlignment="1">
      <alignment horizontal="center" vertical="center" wrapText="1"/>
    </xf>
    <xf numFmtId="0" fontId="5" fillId="10" borderId="9" xfId="0" applyFont="1" applyFill="1" applyBorder="1" applyAlignment="1">
      <alignment horizontal="center" vertical="center" wrapText="1"/>
    </xf>
    <xf numFmtId="0" fontId="19" fillId="0" borderId="0" xfId="0" applyFont="1" applyAlignment="1">
      <alignment horizontal="justify" vertical="center"/>
    </xf>
    <xf numFmtId="0" fontId="11" fillId="0" borderId="0" xfId="0" applyFont="1"/>
    <xf numFmtId="9" fontId="5" fillId="0" borderId="19" xfId="0" applyNumberFormat="1" applyFont="1" applyBorder="1" applyAlignment="1">
      <alignment horizontal="center" vertical="center" wrapText="1"/>
    </xf>
    <xf numFmtId="9" fontId="5" fillId="10" borderId="1" xfId="5" applyFont="1" applyFill="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3" fontId="9" fillId="0" borderId="1" xfId="0" applyNumberFormat="1" applyFont="1"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justify" vertical="center" wrapText="1"/>
    </xf>
    <xf numFmtId="14" fontId="0" fillId="0" borderId="9" xfId="0" applyNumberFormat="1" applyBorder="1" applyAlignment="1">
      <alignment vertical="center" wrapText="1"/>
    </xf>
    <xf numFmtId="9" fontId="0" fillId="0" borderId="9" xfId="0" applyNumberFormat="1" applyBorder="1" applyAlignment="1">
      <alignment vertical="center" wrapText="1"/>
    </xf>
    <xf numFmtId="0" fontId="5" fillId="12" borderId="9" xfId="0" applyFont="1" applyFill="1" applyBorder="1" applyAlignment="1">
      <alignment horizontal="center" vertical="center" wrapText="1"/>
    </xf>
    <xf numFmtId="9" fontId="5" fillId="12" borderId="9" xfId="0" applyNumberFormat="1" applyFont="1" applyFill="1" applyBorder="1" applyAlignment="1">
      <alignment horizontal="center" vertical="center" wrapText="1"/>
    </xf>
    <xf numFmtId="3" fontId="5" fillId="12" borderId="9" xfId="0" applyNumberFormat="1" applyFont="1" applyFill="1" applyBorder="1" applyAlignment="1">
      <alignment horizontal="center" vertical="center" wrapText="1"/>
    </xf>
    <xf numFmtId="3" fontId="5" fillId="14" borderId="9" xfId="0" applyNumberFormat="1" applyFont="1" applyFill="1" applyBorder="1" applyAlignment="1">
      <alignment horizontal="center" vertical="center" wrapText="1"/>
    </xf>
    <xf numFmtId="0" fontId="5" fillId="14" borderId="9" xfId="0" applyFont="1" applyFill="1" applyBorder="1" applyAlignment="1">
      <alignment horizontal="center" vertical="center" wrapText="1"/>
    </xf>
    <xf numFmtId="9" fontId="5" fillId="14" borderId="9" xfId="0" applyNumberFormat="1" applyFont="1" applyFill="1" applyBorder="1" applyAlignment="1">
      <alignment horizontal="center" vertical="center" wrapText="1"/>
    </xf>
    <xf numFmtId="2" fontId="5" fillId="14" borderId="9" xfId="0" applyNumberFormat="1" applyFont="1" applyFill="1" applyBorder="1" applyAlignment="1">
      <alignment horizontal="center" vertical="center" wrapText="1"/>
    </xf>
    <xf numFmtId="0" fontId="5" fillId="8" borderId="9" xfId="0" applyFont="1" applyFill="1" applyBorder="1" applyAlignment="1">
      <alignment horizontal="center" vertical="center" wrapText="1"/>
    </xf>
    <xf numFmtId="9" fontId="5" fillId="8" borderId="9" xfId="0" applyNumberFormat="1" applyFont="1" applyFill="1" applyBorder="1" applyAlignment="1">
      <alignment horizontal="center" vertical="center" wrapText="1"/>
    </xf>
    <xf numFmtId="0" fontId="5" fillId="18" borderId="9" xfId="0" applyFont="1" applyFill="1" applyBorder="1" applyAlignment="1">
      <alignment horizontal="center" vertical="center" wrapText="1"/>
    </xf>
    <xf numFmtId="9" fontId="5" fillId="18" borderId="9" xfId="0" applyNumberFormat="1" applyFont="1" applyFill="1" applyBorder="1" applyAlignment="1">
      <alignment horizontal="center" vertical="center" wrapText="1"/>
    </xf>
    <xf numFmtId="0" fontId="5" fillId="18" borderId="9" xfId="0" applyFont="1" applyFill="1" applyBorder="1" applyAlignment="1">
      <alignment horizontal="center" vertical="center"/>
    </xf>
    <xf numFmtId="0" fontId="5" fillId="19" borderId="9" xfId="0" applyFont="1" applyFill="1" applyBorder="1" applyAlignment="1">
      <alignment horizontal="center" vertical="center"/>
    </xf>
    <xf numFmtId="9" fontId="5" fillId="19" borderId="9" xfId="0" applyNumberFormat="1" applyFont="1" applyFill="1" applyBorder="1" applyAlignment="1">
      <alignment horizontal="center" vertical="center" wrapText="1"/>
    </xf>
    <xf numFmtId="3" fontId="5" fillId="19" borderId="9" xfId="0" applyNumberFormat="1" applyFont="1" applyFill="1" applyBorder="1" applyAlignment="1">
      <alignment horizontal="center" vertical="center"/>
    </xf>
    <xf numFmtId="0" fontId="5" fillId="20" borderId="9" xfId="0" applyFont="1" applyFill="1" applyBorder="1" applyAlignment="1">
      <alignment horizontal="center" vertical="center"/>
    </xf>
    <xf numFmtId="9" fontId="5" fillId="20" borderId="9" xfId="0" applyNumberFormat="1" applyFont="1" applyFill="1" applyBorder="1" applyAlignment="1">
      <alignment horizontal="center" vertical="center" wrapText="1"/>
    </xf>
    <xf numFmtId="164" fontId="5" fillId="12" borderId="9" xfId="0" applyNumberFormat="1" applyFont="1" applyFill="1" applyBorder="1" applyAlignment="1">
      <alignment horizontal="center" vertical="center" wrapText="1"/>
    </xf>
    <xf numFmtId="1" fontId="5" fillId="12" borderId="9" xfId="0" applyNumberFormat="1" applyFont="1" applyFill="1" applyBorder="1" applyAlignment="1">
      <alignment horizontal="center" vertical="center" wrapText="1"/>
    </xf>
    <xf numFmtId="2" fontId="5" fillId="12" borderId="9" xfId="0" applyNumberFormat="1" applyFont="1" applyFill="1" applyBorder="1" applyAlignment="1">
      <alignment horizontal="center" vertical="center" wrapText="1"/>
    </xf>
    <xf numFmtId="1" fontId="5" fillId="20" borderId="9" xfId="0" applyNumberFormat="1" applyFont="1" applyFill="1" applyBorder="1" applyAlignment="1">
      <alignment horizontal="center" vertical="center"/>
    </xf>
    <xf numFmtId="0" fontId="5" fillId="0" borderId="1" xfId="0" applyFont="1" applyBorder="1" applyAlignment="1">
      <alignment horizontal="left" vertical="center" wrapText="1"/>
    </xf>
    <xf numFmtId="0" fontId="9" fillId="10" borderId="1" xfId="0" applyFont="1" applyFill="1" applyBorder="1" applyAlignment="1">
      <alignment vertical="center" wrapText="1"/>
    </xf>
    <xf numFmtId="9" fontId="0" fillId="15" borderId="9" xfId="0" applyNumberFormat="1" applyFill="1" applyBorder="1" applyAlignment="1">
      <alignment vertical="center" wrapText="1"/>
    </xf>
    <xf numFmtId="10" fontId="0" fillId="15" borderId="9" xfId="0" applyNumberFormat="1" applyFill="1" applyBorder="1" applyAlignment="1">
      <alignment vertical="center" wrapText="1"/>
    </xf>
    <xf numFmtId="10" fontId="0" fillId="16" borderId="9" xfId="0" applyNumberFormat="1" applyFill="1" applyBorder="1" applyAlignment="1">
      <alignment vertical="center" wrapText="1"/>
    </xf>
    <xf numFmtId="10" fontId="0" fillId="17" borderId="9" xfId="0" applyNumberFormat="1" applyFill="1" applyBorder="1" applyAlignment="1">
      <alignment vertical="center" wrapText="1"/>
    </xf>
    <xf numFmtId="9" fontId="0" fillId="17" borderId="9" xfId="0" applyNumberFormat="1" applyFill="1" applyBorder="1" applyAlignment="1">
      <alignment vertical="center" wrapText="1"/>
    </xf>
    <xf numFmtId="9" fontId="0" fillId="16" borderId="9" xfId="0" applyNumberFormat="1" applyFill="1" applyBorder="1" applyAlignment="1">
      <alignment vertical="center" wrapText="1"/>
    </xf>
    <xf numFmtId="4" fontId="5" fillId="0" borderId="9" xfId="0" applyNumberFormat="1" applyFont="1" applyBorder="1" applyAlignment="1">
      <alignment horizontal="center" vertical="center" wrapText="1"/>
    </xf>
    <xf numFmtId="9" fontId="5" fillId="0" borderId="9" xfId="0" applyNumberFormat="1" applyFont="1" applyBorder="1" applyAlignment="1">
      <alignment horizontal="center" vertical="center"/>
    </xf>
    <xf numFmtId="165" fontId="9"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10" borderId="3" xfId="0" applyFont="1" applyFill="1" applyBorder="1" applyAlignment="1">
      <alignment horizontal="center" vertical="center" wrapText="1"/>
    </xf>
    <xf numFmtId="0" fontId="9" fillId="0" borderId="5" xfId="8" applyFont="1" applyBorder="1" applyAlignment="1">
      <alignment horizontal="center" vertical="center" wrapText="1"/>
    </xf>
    <xf numFmtId="0" fontId="9" fillId="10" borderId="5" xfId="8" applyFont="1" applyFill="1" applyBorder="1" applyAlignment="1">
      <alignment horizontal="center" vertical="center" wrapText="1"/>
    </xf>
    <xf numFmtId="0" fontId="5" fillId="10" borderId="1" xfId="0" applyFont="1" applyFill="1" applyBorder="1" applyAlignment="1">
      <alignment horizontal="left" vertical="center" wrapText="1"/>
    </xf>
    <xf numFmtId="0" fontId="9" fillId="0" borderId="0" xfId="8" applyFont="1"/>
    <xf numFmtId="0" fontId="9" fillId="10" borderId="0" xfId="8" applyFont="1" applyFill="1"/>
    <xf numFmtId="0" fontId="9" fillId="0" borderId="0" xfId="8" applyFont="1" applyAlignment="1">
      <alignment wrapText="1"/>
    </xf>
    <xf numFmtId="0" fontId="9" fillId="0" borderId="0" xfId="8" applyFont="1" applyAlignment="1">
      <alignment horizontal="center" wrapText="1"/>
    </xf>
    <xf numFmtId="0" fontId="9" fillId="0" borderId="0" xfId="8" applyFont="1" applyAlignment="1">
      <alignment horizontal="center" vertical="center" wrapText="1"/>
    </xf>
    <xf numFmtId="0" fontId="9" fillId="0" borderId="1" xfId="8" applyFont="1" applyBorder="1" applyAlignment="1">
      <alignment vertical="center" wrapText="1"/>
    </xf>
    <xf numFmtId="3" fontId="9" fillId="10" borderId="1" xfId="0" applyNumberFormat="1" applyFont="1" applyFill="1" applyBorder="1" applyAlignment="1">
      <alignment horizontal="center" vertical="center"/>
    </xf>
    <xf numFmtId="0" fontId="20" fillId="0" borderId="1" xfId="9" applyBorder="1" applyAlignment="1">
      <alignment horizontal="center" vertical="center" wrapText="1"/>
    </xf>
    <xf numFmtId="0" fontId="9" fillId="14" borderId="0" xfId="8" applyFont="1" applyFill="1"/>
    <xf numFmtId="9" fontId="9" fillId="0" borderId="1" xfId="0" applyNumberFormat="1" applyFont="1" applyBorder="1" applyAlignment="1">
      <alignment vertical="center"/>
    </xf>
    <xf numFmtId="9" fontId="9" fillId="0" borderId="1" xfId="0" applyNumberFormat="1" applyFont="1" applyBorder="1" applyAlignment="1">
      <alignment horizontal="center" vertical="center" wrapText="1"/>
    </xf>
    <xf numFmtId="3" fontId="5" fillId="10" borderId="1" xfId="0" applyNumberFormat="1" applyFont="1" applyFill="1" applyBorder="1" applyAlignment="1">
      <alignment horizontal="center" vertical="center"/>
    </xf>
    <xf numFmtId="167" fontId="5" fillId="10" borderId="1" xfId="5" applyNumberFormat="1" applyFont="1" applyFill="1" applyBorder="1" applyAlignment="1">
      <alignment horizontal="center" vertical="center"/>
    </xf>
    <xf numFmtId="0" fontId="5" fillId="10" borderId="1" xfId="0" applyFont="1" applyFill="1" applyBorder="1" applyAlignment="1">
      <alignment horizontal="justify" vertical="center" wrapText="1"/>
    </xf>
    <xf numFmtId="44" fontId="5" fillId="10" borderId="1" xfId="7" applyFont="1" applyFill="1" applyBorder="1" applyAlignment="1">
      <alignment horizontal="center" vertical="center" wrapText="1"/>
    </xf>
    <xf numFmtId="44" fontId="5" fillId="10" borderId="1" xfId="7" applyFont="1" applyFill="1" applyBorder="1" applyAlignment="1">
      <alignment horizontal="center" vertical="center"/>
    </xf>
    <xf numFmtId="165" fontId="9" fillId="10" borderId="1" xfId="0" applyNumberFormat="1" applyFont="1" applyFill="1" applyBorder="1" applyAlignment="1">
      <alignment horizontal="center" vertical="center"/>
    </xf>
    <xf numFmtId="9" fontId="5" fillId="10" borderId="1" xfId="0" applyNumberFormat="1" applyFont="1" applyFill="1" applyBorder="1" applyAlignment="1">
      <alignment horizontal="center" vertical="center"/>
    </xf>
    <xf numFmtId="168" fontId="5" fillId="10" borderId="1" xfId="0" applyNumberFormat="1" applyFont="1" applyFill="1" applyBorder="1" applyAlignment="1">
      <alignment horizontal="center" vertical="center"/>
    </xf>
    <xf numFmtId="0" fontId="5" fillId="10" borderId="0" xfId="0" applyFont="1" applyFill="1" applyAlignment="1">
      <alignment horizontal="center" vertical="center"/>
    </xf>
    <xf numFmtId="165" fontId="9" fillId="13" borderId="1" xfId="0" applyNumberFormat="1" applyFont="1" applyFill="1" applyBorder="1" applyAlignment="1">
      <alignment horizontal="center" vertical="center" wrapText="1"/>
    </xf>
    <xf numFmtId="10" fontId="9" fillId="10" borderId="1" xfId="0" applyNumberFormat="1" applyFont="1" applyFill="1" applyBorder="1" applyAlignment="1">
      <alignment horizontal="center" vertical="center"/>
    </xf>
    <xf numFmtId="9" fontId="9" fillId="10" borderId="1" xfId="5" applyFont="1" applyFill="1" applyBorder="1" applyAlignment="1">
      <alignment horizontal="center" vertical="center"/>
    </xf>
    <xf numFmtId="0" fontId="21" fillId="0" borderId="0" xfId="0" applyFont="1" applyAlignment="1">
      <alignment horizontal="justify" vertical="center" wrapText="1"/>
    </xf>
    <xf numFmtId="2" fontId="5" fillId="10" borderId="9" xfId="0" applyNumberFormat="1" applyFont="1" applyFill="1" applyBorder="1" applyAlignment="1">
      <alignment horizontal="center" vertical="center" wrapText="1"/>
    </xf>
    <xf numFmtId="167" fontId="5" fillId="10" borderId="14" xfId="0" applyNumberFormat="1" applyFont="1" applyFill="1" applyBorder="1" applyAlignment="1">
      <alignment horizontal="center" vertical="center" wrapText="1"/>
    </xf>
    <xf numFmtId="9" fontId="5" fillId="10" borderId="11" xfId="5" applyFont="1" applyFill="1" applyBorder="1" applyAlignment="1">
      <alignment horizontal="center" vertical="center" wrapText="1"/>
    </xf>
    <xf numFmtId="9" fontId="5" fillId="10" borderId="9" xfId="5" applyFont="1" applyFill="1" applyBorder="1" applyAlignment="1">
      <alignment horizontal="center" vertical="center" wrapText="1"/>
    </xf>
    <xf numFmtId="167" fontId="5" fillId="10" borderId="19" xfId="0" applyNumberFormat="1" applyFont="1" applyFill="1" applyBorder="1" applyAlignment="1">
      <alignment horizontal="center" vertical="center" wrapText="1"/>
    </xf>
    <xf numFmtId="9" fontId="5" fillId="0" borderId="10"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9" fontId="5" fillId="0" borderId="10" xfId="5" applyFont="1" applyBorder="1" applyAlignment="1">
      <alignment horizontal="center" vertical="center" wrapText="1"/>
    </xf>
    <xf numFmtId="9" fontId="5" fillId="0" borderId="13" xfId="5" applyFont="1" applyBorder="1" applyAlignment="1">
      <alignment horizontal="center" vertical="center" wrapText="1"/>
    </xf>
    <xf numFmtId="10" fontId="5" fillId="0" borderId="10" xfId="0" applyNumberFormat="1" applyFont="1" applyBorder="1" applyAlignment="1">
      <alignment horizontal="center" vertical="center" wrapText="1"/>
    </xf>
    <xf numFmtId="10" fontId="5" fillId="0" borderId="13"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1" xfId="0" applyFont="1" applyFill="1" applyBorder="1" applyAlignment="1">
      <alignment horizontal="center" vertical="center"/>
    </xf>
    <xf numFmtId="0" fontId="7" fillId="6"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1" xfId="0" applyFont="1" applyFill="1" applyBorder="1" applyAlignment="1">
      <alignment horizontal="center" vertical="center" wrapText="1"/>
    </xf>
    <xf numFmtId="10" fontId="4" fillId="4" borderId="2" xfId="0" applyNumberFormat="1" applyFont="1" applyFill="1" applyBorder="1" applyAlignment="1">
      <alignment horizontal="center" vertical="center" wrapText="1"/>
    </xf>
    <xf numFmtId="10" fontId="4" fillId="4" borderId="8" xfId="0" applyNumberFormat="1" applyFont="1" applyFill="1" applyBorder="1" applyAlignment="1">
      <alignment horizontal="center" vertical="center" wrapText="1"/>
    </xf>
    <xf numFmtId="10" fontId="4" fillId="4" borderId="21"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4" fontId="4" fillId="4" borderId="8" xfId="0" applyNumberFormat="1" applyFont="1" applyFill="1" applyBorder="1" applyAlignment="1">
      <alignment horizontal="center" vertical="center" wrapText="1"/>
    </xf>
    <xf numFmtId="164" fontId="4" fillId="4" borderId="21" xfId="0" applyNumberFormat="1" applyFont="1" applyFill="1" applyBorder="1" applyAlignment="1">
      <alignment horizontal="center" vertical="center" wrapText="1"/>
    </xf>
    <xf numFmtId="4" fontId="4" fillId="4" borderId="2" xfId="0" applyNumberFormat="1" applyFont="1" applyFill="1" applyBorder="1" applyAlignment="1">
      <alignment horizontal="center" vertical="center" wrapText="1"/>
    </xf>
    <xf numFmtId="4" fontId="4" fillId="4" borderId="8" xfId="0" applyNumberFormat="1" applyFont="1" applyFill="1" applyBorder="1" applyAlignment="1">
      <alignment horizontal="center" vertical="center" wrapText="1"/>
    </xf>
    <xf numFmtId="4" fontId="4" fillId="4" borderId="21"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5" xfId="0" applyFont="1" applyFill="1" applyBorder="1" applyAlignment="1">
      <alignment horizontal="center" vertical="center" wrapText="1"/>
    </xf>
    <xf numFmtId="10" fontId="8" fillId="6" borderId="2" xfId="0" applyNumberFormat="1" applyFont="1" applyFill="1" applyBorder="1" applyAlignment="1">
      <alignment horizontal="center" vertical="center" wrapText="1"/>
    </xf>
    <xf numFmtId="10" fontId="8" fillId="6" borderId="21"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1" xfId="0" applyFont="1" applyFill="1" applyBorder="1" applyAlignment="1">
      <alignment horizontal="center" vertical="center"/>
    </xf>
    <xf numFmtId="14" fontId="7" fillId="6" borderId="1" xfId="0" applyNumberFormat="1" applyFont="1" applyFill="1" applyBorder="1" applyAlignment="1">
      <alignment horizontal="center" vertical="center"/>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0" fontId="5" fillId="10" borderId="9" xfId="0" applyFont="1" applyFill="1" applyBorder="1" applyAlignment="1">
      <alignment horizontal="center" vertical="center" wrapText="1"/>
    </xf>
    <xf numFmtId="167" fontId="5" fillId="0" borderId="10" xfId="0" applyNumberFormat="1" applyFont="1" applyBorder="1" applyAlignment="1">
      <alignment horizontal="center" vertical="center" wrapText="1"/>
    </xf>
    <xf numFmtId="167" fontId="5" fillId="0" borderId="13" xfId="0" applyNumberFormat="1" applyFont="1" applyBorder="1" applyAlignment="1">
      <alignment horizontal="center" vertical="center" wrapText="1"/>
    </xf>
    <xf numFmtId="0" fontId="5" fillId="0" borderId="9" xfId="0" applyFont="1" applyBorder="1" applyAlignment="1">
      <alignment horizontal="center" vertical="center"/>
    </xf>
    <xf numFmtId="4" fontId="4" fillId="4" borderId="1" xfId="0" applyNumberFormat="1" applyFont="1" applyFill="1" applyBorder="1" applyAlignment="1">
      <alignment horizontal="center" vertical="center" wrapText="1"/>
    </xf>
    <xf numFmtId="10"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10" fontId="8" fillId="6" borderId="1" xfId="0" applyNumberFormat="1" applyFont="1" applyFill="1" applyBorder="1" applyAlignment="1">
      <alignment horizontal="center" vertical="center" wrapText="1"/>
    </xf>
    <xf numFmtId="10" fontId="8" fillId="7" borderId="2" xfId="0"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14" fontId="7" fillId="6" borderId="3" xfId="0" applyNumberFormat="1" applyFont="1" applyFill="1" applyBorder="1" applyAlignment="1">
      <alignment horizontal="center" vertical="center"/>
    </xf>
    <xf numFmtId="14" fontId="7" fillId="6" borderId="7" xfId="0" applyNumberFormat="1" applyFont="1" applyFill="1" applyBorder="1" applyAlignment="1">
      <alignment horizontal="center" vertical="center"/>
    </xf>
    <xf numFmtId="14" fontId="7" fillId="6" borderId="5" xfId="0" applyNumberFormat="1" applyFont="1" applyFill="1" applyBorder="1" applyAlignment="1">
      <alignment horizontal="center" vertical="center"/>
    </xf>
    <xf numFmtId="10" fontId="8" fillId="7"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7" fillId="6" borderId="3"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5" xfId="0"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9" fontId="4" fillId="3"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xf>
    <xf numFmtId="10" fontId="8" fillId="6" borderId="1" xfId="0" applyNumberFormat="1" applyFont="1" applyFill="1" applyBorder="1" applyAlignment="1">
      <alignment horizontal="center" vertical="center"/>
    </xf>
    <xf numFmtId="0" fontId="8" fillId="11" borderId="1"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5" xfId="0" applyFont="1" applyFill="1" applyBorder="1" applyAlignment="1">
      <alignment horizontal="center" vertical="center"/>
    </xf>
    <xf numFmtId="0" fontId="8" fillId="11" borderId="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12" xfId="0" applyFont="1" applyFill="1" applyBorder="1" applyAlignment="1">
      <alignment horizontal="center" vertical="center" wrapText="1"/>
    </xf>
    <xf numFmtId="10" fontId="5" fillId="0" borderId="1" xfId="0" applyNumberFormat="1" applyFont="1" applyBorder="1" applyAlignment="1">
      <alignment horizontal="center"/>
    </xf>
    <xf numFmtId="0" fontId="6" fillId="0" borderId="4" xfId="0" applyFont="1" applyBorder="1" applyAlignment="1">
      <alignment horizontal="center"/>
    </xf>
    <xf numFmtId="0" fontId="8" fillId="11" borderId="8"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23" fillId="10" borderId="1" xfId="0" applyFont="1" applyFill="1" applyBorder="1" applyAlignment="1">
      <alignment horizontal="justify" vertical="center" wrapText="1"/>
    </xf>
    <xf numFmtId="0" fontId="1" fillId="10" borderId="1" xfId="0" applyFont="1" applyFill="1" applyBorder="1" applyAlignment="1">
      <alignment horizontal="center" vertical="center"/>
    </xf>
    <xf numFmtId="9" fontId="22" fillId="10" borderId="11" xfId="5" applyFont="1" applyFill="1" applyBorder="1" applyAlignment="1">
      <alignment horizontal="center" vertical="center" wrapText="1"/>
    </xf>
    <xf numFmtId="0" fontId="22" fillId="10" borderId="9" xfId="0" applyFont="1" applyFill="1" applyBorder="1" applyAlignment="1">
      <alignment horizontal="justify" vertical="center" wrapText="1"/>
    </xf>
    <xf numFmtId="3" fontId="1" fillId="10" borderId="1" xfId="0" applyNumberFormat="1" applyFont="1" applyFill="1" applyBorder="1" applyAlignment="1">
      <alignment horizontal="center" vertical="center"/>
    </xf>
    <xf numFmtId="9" fontId="22" fillId="10" borderId="22" xfId="5" applyFont="1" applyFill="1" applyBorder="1" applyAlignment="1">
      <alignment horizontal="center" vertical="center" wrapText="1"/>
    </xf>
    <xf numFmtId="3" fontId="1" fillId="10" borderId="1" xfId="0" applyNumberFormat="1" applyFont="1" applyFill="1" applyBorder="1" applyAlignment="1">
      <alignment horizontal="center" vertical="center" wrapText="1"/>
    </xf>
    <xf numFmtId="9" fontId="1" fillId="10" borderId="1" xfId="5" applyFont="1" applyFill="1" applyBorder="1" applyAlignment="1">
      <alignment horizontal="center" vertical="center"/>
    </xf>
    <xf numFmtId="0" fontId="22" fillId="0" borderId="13" xfId="0" applyFont="1" applyBorder="1" applyAlignment="1">
      <alignment horizontal="left" vertical="center" wrapText="1"/>
    </xf>
    <xf numFmtId="0" fontId="22" fillId="0" borderId="9" xfId="0" applyFont="1" applyBorder="1" applyAlignment="1">
      <alignment horizontal="center" vertical="center"/>
    </xf>
    <xf numFmtId="9" fontId="22" fillId="0" borderId="9" xfId="0" applyNumberFormat="1" applyFont="1" applyBorder="1" applyAlignment="1">
      <alignment horizontal="center" vertical="center"/>
    </xf>
    <xf numFmtId="0" fontId="23" fillId="0" borderId="0" xfId="0" applyFont="1" applyAlignment="1">
      <alignment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0" borderId="0" xfId="0" applyFont="1" applyAlignment="1">
      <alignment horizontal="justify" vertical="center" wrapText="1"/>
    </xf>
    <xf numFmtId="0" fontId="24" fillId="0" borderId="20" xfId="0" applyFont="1" applyBorder="1" applyAlignment="1">
      <alignment horizontal="justify" vertical="center" wrapText="1"/>
    </xf>
    <xf numFmtId="3" fontId="22" fillId="0" borderId="9" xfId="0" applyNumberFormat="1" applyFont="1" applyBorder="1" applyAlignment="1">
      <alignment horizontal="center" vertical="center"/>
    </xf>
    <xf numFmtId="0" fontId="22" fillId="0" borderId="9" xfId="0" applyFont="1" applyBorder="1" applyAlignment="1">
      <alignment vertical="center" wrapText="1"/>
    </xf>
    <xf numFmtId="9" fontId="22" fillId="0" borderId="9" xfId="0" applyNumberFormat="1" applyFont="1" applyBorder="1" applyAlignment="1">
      <alignment horizontal="center" vertical="center" wrapText="1"/>
    </xf>
    <xf numFmtId="3" fontId="22" fillId="0" borderId="9" xfId="0" applyNumberFormat="1" applyFont="1" applyBorder="1" applyAlignment="1">
      <alignment horizontal="center" vertical="center" wrapText="1"/>
    </xf>
    <xf numFmtId="10" fontId="22" fillId="0" borderId="9" xfId="0" applyNumberFormat="1" applyFont="1" applyBorder="1" applyAlignment="1">
      <alignment horizontal="center" vertical="center" wrapText="1"/>
    </xf>
    <xf numFmtId="0" fontId="22" fillId="0" borderId="0" xfId="0" applyFont="1" applyAlignment="1">
      <alignment horizontal="justify" vertical="center"/>
    </xf>
    <xf numFmtId="0" fontId="22" fillId="0" borderId="9" xfId="0" applyFont="1" applyBorder="1" applyAlignment="1">
      <alignment horizontal="justify" vertical="center" wrapText="1"/>
    </xf>
    <xf numFmtId="3" fontId="22" fillId="10" borderId="9" xfId="0" applyNumberFormat="1" applyFont="1" applyFill="1" applyBorder="1" applyAlignment="1">
      <alignment horizontal="center" vertical="center" wrapText="1"/>
    </xf>
    <xf numFmtId="10" fontId="22" fillId="10" borderId="9" xfId="0" applyNumberFormat="1" applyFont="1" applyFill="1" applyBorder="1" applyAlignment="1">
      <alignment horizontal="center" vertical="center" wrapText="1"/>
    </xf>
    <xf numFmtId="4" fontId="22" fillId="10" borderId="9" xfId="0" applyNumberFormat="1" applyFont="1" applyFill="1" applyBorder="1" applyAlignment="1">
      <alignment horizontal="center" vertical="center" wrapText="1"/>
    </xf>
    <xf numFmtId="169" fontId="22" fillId="10" borderId="9" xfId="0" applyNumberFormat="1" applyFont="1" applyFill="1" applyBorder="1" applyAlignment="1">
      <alignment horizontal="center" vertical="center" wrapText="1"/>
    </xf>
    <xf numFmtId="0" fontId="22" fillId="10" borderId="9" xfId="0" applyFont="1" applyFill="1" applyBorder="1" applyAlignment="1">
      <alignment horizontal="center" vertical="center" wrapText="1"/>
    </xf>
    <xf numFmtId="9" fontId="22" fillId="10" borderId="9" xfId="0" applyNumberFormat="1" applyFont="1" applyFill="1" applyBorder="1" applyAlignment="1">
      <alignment horizontal="center" vertical="center" wrapText="1"/>
    </xf>
    <xf numFmtId="0" fontId="22" fillId="0" borderId="10" xfId="0" applyFont="1" applyBorder="1" applyAlignment="1">
      <alignment horizontal="justify" vertical="center" wrapText="1"/>
    </xf>
    <xf numFmtId="0" fontId="22" fillId="10" borderId="10" xfId="0" applyFont="1" applyFill="1" applyBorder="1" applyAlignment="1">
      <alignment horizontal="center" vertical="center" wrapText="1"/>
    </xf>
    <xf numFmtId="9" fontId="22" fillId="10" borderId="10" xfId="0" applyNumberFormat="1" applyFont="1" applyFill="1" applyBorder="1" applyAlignment="1">
      <alignment horizontal="center" vertical="center" wrapText="1"/>
    </xf>
    <xf numFmtId="0" fontId="22" fillId="10" borderId="10" xfId="0" applyFont="1" applyFill="1" applyBorder="1" applyAlignment="1">
      <alignment horizontal="justify" vertical="center" wrapText="1"/>
    </xf>
    <xf numFmtId="10" fontId="22" fillId="10" borderId="10" xfId="0" applyNumberFormat="1" applyFont="1" applyFill="1" applyBorder="1" applyAlignment="1">
      <alignment horizontal="center" vertical="center" wrapText="1"/>
    </xf>
    <xf numFmtId="0" fontId="22" fillId="0" borderId="13" xfId="0" applyFont="1" applyBorder="1" applyAlignment="1">
      <alignment horizontal="justify" vertical="center" wrapText="1"/>
    </xf>
    <xf numFmtId="0" fontId="22" fillId="10" borderId="13" xfId="0" applyFont="1" applyFill="1" applyBorder="1" applyAlignment="1">
      <alignment horizontal="center" vertical="center" wrapText="1"/>
    </xf>
    <xf numFmtId="0" fontId="22" fillId="10" borderId="13" xfId="0" applyFont="1" applyFill="1" applyBorder="1" applyAlignment="1">
      <alignment horizontal="justify" vertical="center" wrapText="1"/>
    </xf>
    <xf numFmtId="10" fontId="22" fillId="10" borderId="13" xfId="0" applyNumberFormat="1" applyFont="1" applyFill="1" applyBorder="1" applyAlignment="1">
      <alignment horizontal="center" vertical="center" wrapText="1"/>
    </xf>
    <xf numFmtId="0" fontId="0" fillId="0" borderId="1" xfId="0" applyBorder="1" applyAlignment="1">
      <alignment horizontal="left" vertical="center" wrapText="1"/>
    </xf>
    <xf numFmtId="10" fontId="0" fillId="0" borderId="9" xfId="0" applyNumberFormat="1" applyBorder="1" applyAlignment="1">
      <alignment vertical="center" wrapText="1"/>
    </xf>
    <xf numFmtId="9" fontId="0" fillId="10" borderId="9" xfId="0" applyNumberFormat="1" applyFill="1" applyBorder="1" applyAlignment="1">
      <alignment vertical="center" wrapText="1"/>
    </xf>
    <xf numFmtId="0" fontId="18" fillId="10" borderId="1" xfId="0" applyFont="1" applyFill="1" applyBorder="1" applyAlignment="1">
      <alignment horizontal="left" vertical="center" wrapText="1"/>
    </xf>
    <xf numFmtId="0" fontId="0" fillId="21" borderId="1" xfId="0" applyFill="1" applyBorder="1" applyAlignment="1">
      <alignment vertical="center" wrapText="1"/>
    </xf>
    <xf numFmtId="9" fontId="5" fillId="21" borderId="1" xfId="0" applyNumberFormat="1" applyFont="1" applyFill="1" applyBorder="1" applyAlignment="1">
      <alignment horizontal="center" vertical="center"/>
    </xf>
    <xf numFmtId="0" fontId="18" fillId="0" borderId="1" xfId="0" applyFont="1" applyBorder="1" applyAlignment="1">
      <alignment horizontal="left" wrapText="1"/>
    </xf>
    <xf numFmtId="0" fontId="0" fillId="0" borderId="1" xfId="0" applyBorder="1" applyAlignment="1">
      <alignment wrapText="1"/>
    </xf>
    <xf numFmtId="0" fontId="0" fillId="10" borderId="1" xfId="0" applyFill="1" applyBorder="1" applyAlignment="1">
      <alignment horizontal="left" vertical="center" wrapText="1"/>
    </xf>
    <xf numFmtId="0" fontId="0" fillId="10" borderId="1" xfId="0" applyFill="1" applyBorder="1" applyAlignment="1">
      <alignment horizontal="center" vertical="center" wrapText="1"/>
    </xf>
    <xf numFmtId="0" fontId="18" fillId="10" borderId="1" xfId="0" applyFont="1" applyFill="1" applyBorder="1" applyAlignment="1">
      <alignment horizontal="center" vertical="center" wrapText="1"/>
    </xf>
  </cellXfs>
  <cellStyles count="10">
    <cellStyle name="Hipervínculo" xfId="9" builtinId="8"/>
    <cellStyle name="Millares 5" xfId="4"/>
    <cellStyle name="Moneda" xfId="7" builtinId="4"/>
    <cellStyle name="Normal" xfId="0" builtinId="0"/>
    <cellStyle name="Normal 2" xfId="1"/>
    <cellStyle name="Normal 3" xfId="2"/>
    <cellStyle name="Normal 3 2" xfId="3"/>
    <cellStyle name="Normal 4" xfId="8"/>
    <cellStyle name="Porcentaje" xfId="5" builtinId="5"/>
    <cellStyle name="Porcentaje 2 2" xfId="6"/>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190500</xdr:rowOff>
    </xdr:from>
    <xdr:ext cx="971550" cy="1085850"/>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50" y="190500"/>
          <a:ext cx="971550" cy="1085850"/>
        </a:xfrm>
        <a:prstGeom prst="rect">
          <a:avLst/>
        </a:prstGeom>
      </xdr:spPr>
    </xdr:pic>
    <xdr:clientData/>
  </xdr:oneCellAnchor>
  <xdr:oneCellAnchor>
    <xdr:from>
      <xdr:col>26</xdr:col>
      <xdr:colOff>371475</xdr:colOff>
      <xdr:row>0</xdr:row>
      <xdr:rowOff>104775</xdr:rowOff>
    </xdr:from>
    <xdr:ext cx="2505075" cy="1076325"/>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8006000" y="104775"/>
          <a:ext cx="2505075" cy="10763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349250</xdr:colOff>
      <xdr:row>0</xdr:row>
      <xdr:rowOff>136525</xdr:rowOff>
    </xdr:from>
    <xdr:ext cx="971550" cy="1085850"/>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49250" y="136525"/>
          <a:ext cx="971550" cy="1085850"/>
        </a:xfrm>
        <a:prstGeom prst="rect">
          <a:avLst/>
        </a:prstGeom>
      </xdr:spPr>
    </xdr:pic>
    <xdr:clientData/>
  </xdr:oneCellAnchor>
  <xdr:oneCellAnchor>
    <xdr:from>
      <xdr:col>29</xdr:col>
      <xdr:colOff>595201</xdr:colOff>
      <xdr:row>0</xdr:row>
      <xdr:rowOff>158562</xdr:rowOff>
    </xdr:from>
    <xdr:ext cx="1843199" cy="791945"/>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41762251" y="2311212"/>
          <a:ext cx="1843199" cy="79194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219075</xdr:colOff>
      <xdr:row>0</xdr:row>
      <xdr:rowOff>200025</xdr:rowOff>
    </xdr:from>
    <xdr:ext cx="971550" cy="1085850"/>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19075" y="200025"/>
          <a:ext cx="971550" cy="1085850"/>
        </a:xfrm>
        <a:prstGeom prst="rect">
          <a:avLst/>
        </a:prstGeom>
      </xdr:spPr>
    </xdr:pic>
    <xdr:clientData/>
  </xdr:oneCellAnchor>
  <xdr:oneCellAnchor>
    <xdr:from>
      <xdr:col>24</xdr:col>
      <xdr:colOff>225091</xdr:colOff>
      <xdr:row>0</xdr:row>
      <xdr:rowOff>57150</xdr:rowOff>
    </xdr:from>
    <xdr:ext cx="2505075" cy="1076325"/>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33638791" y="57150"/>
          <a:ext cx="2505075" cy="10763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224518</xdr:colOff>
      <xdr:row>0</xdr:row>
      <xdr:rowOff>213880</xdr:rowOff>
    </xdr:from>
    <xdr:ext cx="971550" cy="1085850"/>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4518" y="194830"/>
          <a:ext cx="971550" cy="1085850"/>
        </a:xfrm>
        <a:prstGeom prst="rect">
          <a:avLst/>
        </a:prstGeom>
      </xdr:spPr>
    </xdr:pic>
    <xdr:clientData/>
  </xdr:oneCellAnchor>
  <xdr:oneCellAnchor>
    <xdr:from>
      <xdr:col>58</xdr:col>
      <xdr:colOff>266699</xdr:colOff>
      <xdr:row>0</xdr:row>
      <xdr:rowOff>243313</xdr:rowOff>
    </xdr:from>
    <xdr:ext cx="2055669" cy="883234"/>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4462699" y="186163"/>
          <a:ext cx="2055669" cy="8832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785813</xdr:colOff>
      <xdr:row>0</xdr:row>
      <xdr:rowOff>142875</xdr:rowOff>
    </xdr:from>
    <xdr:ext cx="971550" cy="1085850"/>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85813" y="142875"/>
          <a:ext cx="971550" cy="1085850"/>
        </a:xfrm>
        <a:prstGeom prst="rect">
          <a:avLst/>
        </a:prstGeom>
      </xdr:spPr>
    </xdr:pic>
    <xdr:clientData/>
  </xdr:oneCellAnchor>
  <xdr:oneCellAnchor>
    <xdr:from>
      <xdr:col>47</xdr:col>
      <xdr:colOff>414226</xdr:colOff>
      <xdr:row>0</xdr:row>
      <xdr:rowOff>236132</xdr:rowOff>
    </xdr:from>
    <xdr:ext cx="2376701" cy="1021168"/>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327726" y="236132"/>
          <a:ext cx="2376701" cy="102116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Diego Ivan Bolivar Arias" id="{8EBE89FC-53D8-46B1-BF8A-D1EE410C3C31}" userId="S::diego.bolivar@jbb.gov.co::7fa5e0d9-ef31-4ec1-9575-d1e85c637a0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6-01-22T23:58:09.27" personId="{8EBE89FC-53D8-46B1-BF8A-D1EE410C3C31}" id="{05FA36E0-4E74-434E-9DF2-4F096D42C5B5}">
    <text>Incluye adición por traslado del 8018</text>
  </threadedComment>
  <threadedComment ref="C14" dT="2026-01-22T23:57:55.27" personId="{8EBE89FC-53D8-46B1-BF8A-D1EE410C3C31}" id="{689D2159-3AF0-4A35-892D-B637CD065950}">
    <text>Incluye reducción por traslado al 7992</text>
  </threadedComment>
  <threadedComment ref="C16" dT="2026-01-22T23:57:35.30" personId="{8EBE89FC-53D8-46B1-BF8A-D1EE410C3C31}" id="{107B5E90-546C-46B4-88C8-1C5A516CB47D}">
    <text>Incluye reducción por austeridad</text>
  </threadedComment>
  <threadedComment ref="C17" dT="2026-01-22T23:58:56.28" personId="{8EBE89FC-53D8-46B1-BF8A-D1EE410C3C31}" id="{3A098C60-8157-4A85-B6B9-4F13EE065580}">
    <text>Incluye reducción por austridad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jbbgovco.sharepoint.com/:f:/s/RepositorioPlaneacin/EmE-EYjpPulFs_4jSRqyntgBLKuUNbIuKqIB80dwWQ59Gw?e=62iv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21"/>
  <sheetViews>
    <sheetView topLeftCell="R1" zoomScale="60" zoomScaleNormal="60" workbookViewId="0">
      <selection activeCell="AB12" sqref="AB12"/>
    </sheetView>
  </sheetViews>
  <sheetFormatPr baseColWidth="10" defaultColWidth="11.42578125" defaultRowHeight="14.25"/>
  <cols>
    <col min="1" max="1" width="23" style="1" customWidth="1"/>
    <col min="2" max="2" width="34.42578125" style="1" customWidth="1"/>
    <col min="3" max="3" width="17.85546875" style="1" bestFit="1" customWidth="1"/>
    <col min="4" max="4" width="41.5703125" style="1" customWidth="1"/>
    <col min="5" max="5" width="18.42578125" style="1" customWidth="1"/>
    <col min="6" max="6" width="60.28515625" style="1" customWidth="1"/>
    <col min="7" max="7" width="8.28515625" style="1" bestFit="1" customWidth="1"/>
    <col min="8" max="8" width="46.5703125" style="1" customWidth="1"/>
    <col min="9" max="9" width="17.85546875" style="1" customWidth="1"/>
    <col min="10" max="10" width="18.85546875" style="1" customWidth="1"/>
    <col min="11" max="11" width="25.28515625" style="1" customWidth="1"/>
    <col min="12" max="12" width="21" style="1" customWidth="1"/>
    <col min="13" max="13" width="18.28515625" style="1" customWidth="1"/>
    <col min="14" max="14" width="25.28515625" style="1" customWidth="1"/>
    <col min="15" max="15" width="21" style="1" customWidth="1"/>
    <col min="16" max="16" width="24.5703125" style="1" customWidth="1"/>
    <col min="17" max="17" width="25.28515625" style="1" customWidth="1"/>
    <col min="18" max="18" width="21" style="1" customWidth="1"/>
    <col min="19" max="19" width="24.5703125" style="1" customWidth="1"/>
    <col min="20" max="20" width="25.28515625" style="1" customWidth="1"/>
    <col min="21" max="21" width="21" style="1" customWidth="1"/>
    <col min="22" max="22" width="24.5703125" style="1" customWidth="1"/>
    <col min="23" max="23" width="15.140625" style="1" customWidth="1"/>
    <col min="24" max="24" width="16.7109375" style="1" customWidth="1"/>
    <col min="25" max="25" width="50.7109375" style="1" customWidth="1"/>
    <col min="26" max="26" width="14.42578125" style="1" customWidth="1"/>
    <col min="27" max="27" width="16.42578125" style="1" customWidth="1"/>
    <col min="28" max="28" width="67.7109375" style="1" customWidth="1"/>
    <col min="29" max="29" width="11.42578125" style="1"/>
    <col min="30" max="30" width="13.85546875" style="1" customWidth="1"/>
    <col min="31" max="16384" width="11.42578125" style="1"/>
  </cols>
  <sheetData>
    <row r="1" spans="1:84" ht="20.100000000000001" customHeight="1">
      <c r="A1" s="187"/>
      <c r="B1" s="211" t="s">
        <v>0</v>
      </c>
      <c r="C1" s="211"/>
      <c r="D1" s="211"/>
      <c r="E1" s="211"/>
      <c r="F1" s="211"/>
      <c r="G1" s="211"/>
      <c r="H1" s="211"/>
      <c r="I1" s="211"/>
      <c r="J1" s="211"/>
      <c r="K1" s="211"/>
      <c r="L1" s="211"/>
      <c r="M1" s="211"/>
      <c r="N1" s="211"/>
      <c r="O1" s="211"/>
      <c r="P1" s="211"/>
      <c r="Q1" s="211"/>
      <c r="R1" s="211"/>
      <c r="S1" s="211"/>
      <c r="T1" s="211"/>
      <c r="U1" s="211"/>
      <c r="V1" s="211"/>
      <c r="W1" s="211"/>
      <c r="X1" s="211"/>
      <c r="Y1" s="211"/>
      <c r="Z1" s="211"/>
      <c r="AA1" s="187"/>
      <c r="AB1" s="187"/>
      <c r="AC1" s="187"/>
      <c r="AD1" s="187"/>
      <c r="AH1" s="2"/>
      <c r="CA1" s="2"/>
      <c r="CD1" s="2"/>
      <c r="CF1" s="2"/>
    </row>
    <row r="2" spans="1:84" ht="20.100000000000001" customHeight="1">
      <c r="A2" s="187"/>
      <c r="B2" s="211" t="s">
        <v>1</v>
      </c>
      <c r="C2" s="211"/>
      <c r="D2" s="211"/>
      <c r="E2" s="211"/>
      <c r="F2" s="211"/>
      <c r="G2" s="211"/>
      <c r="H2" s="211"/>
      <c r="I2" s="211"/>
      <c r="J2" s="211"/>
      <c r="K2" s="211"/>
      <c r="L2" s="211"/>
      <c r="M2" s="211"/>
      <c r="N2" s="211"/>
      <c r="O2" s="211"/>
      <c r="P2" s="211"/>
      <c r="Q2" s="211"/>
      <c r="R2" s="211"/>
      <c r="S2" s="211"/>
      <c r="T2" s="211"/>
      <c r="U2" s="211"/>
      <c r="V2" s="211"/>
      <c r="W2" s="211"/>
      <c r="X2" s="211"/>
      <c r="Y2" s="211"/>
      <c r="Z2" s="211"/>
      <c r="AA2" s="187"/>
      <c r="AB2" s="187"/>
      <c r="AC2" s="187"/>
      <c r="AD2" s="187"/>
      <c r="AH2" s="2"/>
      <c r="CA2" s="2"/>
      <c r="CD2" s="2"/>
      <c r="CF2" s="2"/>
    </row>
    <row r="3" spans="1:84" ht="20.100000000000001" customHeight="1">
      <c r="A3" s="187"/>
      <c r="B3" s="211" t="s">
        <v>2</v>
      </c>
      <c r="C3" s="211"/>
      <c r="D3" s="211"/>
      <c r="E3" s="211"/>
      <c r="F3" s="211"/>
      <c r="G3" s="211"/>
      <c r="H3" s="211"/>
      <c r="I3" s="211"/>
      <c r="J3" s="211"/>
      <c r="K3" s="211"/>
      <c r="L3" s="211"/>
      <c r="M3" s="211"/>
      <c r="N3" s="211"/>
      <c r="O3" s="211"/>
      <c r="P3" s="211"/>
      <c r="Q3" s="211"/>
      <c r="R3" s="211"/>
      <c r="S3" s="211"/>
      <c r="T3" s="211"/>
      <c r="U3" s="211"/>
      <c r="V3" s="211"/>
      <c r="W3" s="211"/>
      <c r="X3" s="211"/>
      <c r="Y3" s="211"/>
      <c r="Z3" s="211"/>
      <c r="AA3" s="187"/>
      <c r="AB3" s="187"/>
      <c r="AC3" s="187"/>
      <c r="AD3" s="187"/>
      <c r="AH3" s="2"/>
      <c r="CA3" s="2"/>
      <c r="CD3" s="2"/>
      <c r="CF3" s="2"/>
    </row>
    <row r="4" spans="1:84" ht="20.100000000000001" customHeight="1">
      <c r="A4" s="187"/>
      <c r="B4" s="191" t="s">
        <v>3</v>
      </c>
      <c r="C4" s="191"/>
      <c r="D4" s="191"/>
      <c r="E4" s="191"/>
      <c r="F4" s="191"/>
      <c r="G4" s="191" t="s">
        <v>4</v>
      </c>
      <c r="H4" s="191"/>
      <c r="I4" s="191"/>
      <c r="J4" s="191"/>
      <c r="K4" s="191"/>
      <c r="L4" s="191"/>
      <c r="M4" s="191" t="s">
        <v>5</v>
      </c>
      <c r="N4" s="191"/>
      <c r="O4" s="191"/>
      <c r="P4" s="191"/>
      <c r="Q4" s="191"/>
      <c r="R4" s="191"/>
      <c r="S4" s="191"/>
      <c r="T4" s="191" t="s">
        <v>6</v>
      </c>
      <c r="U4" s="191"/>
      <c r="V4" s="191"/>
      <c r="W4" s="191"/>
      <c r="X4" s="191"/>
      <c r="Y4" s="191"/>
      <c r="Z4" s="191"/>
      <c r="AA4" s="187"/>
      <c r="AB4" s="187"/>
      <c r="AC4" s="187"/>
      <c r="AD4" s="187"/>
      <c r="AH4" s="2"/>
      <c r="CA4" s="2"/>
      <c r="CD4" s="2"/>
      <c r="CF4" s="2"/>
    </row>
    <row r="5" spans="1:84" ht="20.100000000000001" customHeight="1">
      <c r="A5" s="187"/>
      <c r="B5" s="191" t="s">
        <v>7</v>
      </c>
      <c r="C5" s="191"/>
      <c r="D5" s="191"/>
      <c r="E5" s="191"/>
      <c r="F5" s="191"/>
      <c r="G5" s="191">
        <v>4</v>
      </c>
      <c r="H5" s="191"/>
      <c r="I5" s="191"/>
      <c r="J5" s="191"/>
      <c r="K5" s="191"/>
      <c r="L5" s="191"/>
      <c r="M5" s="212">
        <v>45139</v>
      </c>
      <c r="N5" s="212"/>
      <c r="O5" s="212"/>
      <c r="P5" s="212"/>
      <c r="Q5" s="212"/>
      <c r="R5" s="212"/>
      <c r="S5" s="212"/>
      <c r="T5" s="191" t="s">
        <v>8</v>
      </c>
      <c r="U5" s="191"/>
      <c r="V5" s="191"/>
      <c r="W5" s="191"/>
      <c r="X5" s="191"/>
      <c r="Y5" s="191"/>
      <c r="Z5" s="191"/>
      <c r="AA5" s="187"/>
      <c r="AB5" s="187"/>
      <c r="AC5" s="187"/>
      <c r="AD5" s="187"/>
      <c r="AH5" s="2"/>
      <c r="CA5" s="2"/>
      <c r="CD5" s="2"/>
      <c r="CF5" s="2"/>
    </row>
    <row r="6" spans="1:84" ht="20.100000000000001" customHeight="1">
      <c r="A6" s="187"/>
      <c r="B6" s="191" t="s">
        <v>9</v>
      </c>
      <c r="C6" s="191"/>
      <c r="D6" s="191"/>
      <c r="E6" s="191"/>
      <c r="F6" s="191"/>
      <c r="G6" s="191"/>
      <c r="H6" s="191"/>
      <c r="I6" s="191"/>
      <c r="J6" s="191"/>
      <c r="K6" s="191"/>
      <c r="L6" s="191"/>
      <c r="M6" s="191"/>
      <c r="N6" s="191"/>
      <c r="O6" s="191"/>
      <c r="P6" s="191"/>
      <c r="Q6" s="191"/>
      <c r="R6" s="191"/>
      <c r="S6" s="191"/>
      <c r="T6" s="191"/>
      <c r="U6" s="191"/>
      <c r="V6" s="191"/>
      <c r="W6" s="191"/>
      <c r="X6" s="191"/>
      <c r="Y6" s="191"/>
      <c r="Z6" s="191"/>
      <c r="AA6" s="187"/>
      <c r="AB6" s="187"/>
      <c r="AC6" s="187"/>
      <c r="AD6" s="187"/>
      <c r="AH6" s="2"/>
      <c r="CA6" s="2"/>
      <c r="CD6" s="2"/>
      <c r="CF6" s="2"/>
    </row>
    <row r="7" spans="1:84" ht="28.5" customHeight="1">
      <c r="A7" s="7"/>
      <c r="B7" s="7"/>
      <c r="C7" s="7"/>
      <c r="D7" s="7"/>
      <c r="E7" s="7"/>
      <c r="F7" s="7"/>
      <c r="G7" s="7"/>
      <c r="H7" s="7"/>
      <c r="I7" s="7"/>
      <c r="J7" s="7"/>
      <c r="K7" s="7"/>
      <c r="L7" s="7"/>
      <c r="M7" s="7"/>
      <c r="AH7" s="2"/>
      <c r="CA7" s="2"/>
      <c r="CD7" s="2"/>
      <c r="CF7" s="2"/>
    </row>
    <row r="8" spans="1:84" ht="15" customHeight="1">
      <c r="A8" s="188" t="s">
        <v>10</v>
      </c>
      <c r="B8" s="188" t="s">
        <v>11</v>
      </c>
      <c r="C8" s="192" t="s">
        <v>12</v>
      </c>
      <c r="D8" s="192" t="s">
        <v>13</v>
      </c>
      <c r="E8" s="192" t="s">
        <v>14</v>
      </c>
      <c r="F8" s="192" t="s">
        <v>15</v>
      </c>
      <c r="G8" s="192" t="s">
        <v>16</v>
      </c>
      <c r="H8" s="192" t="s">
        <v>17</v>
      </c>
      <c r="I8" s="192" t="s">
        <v>18</v>
      </c>
      <c r="J8" s="192" t="s">
        <v>19</v>
      </c>
      <c r="K8" s="201" t="s">
        <v>20</v>
      </c>
      <c r="L8" s="198" t="s">
        <v>21</v>
      </c>
      <c r="M8" s="195" t="s">
        <v>22</v>
      </c>
      <c r="N8" s="201" t="s">
        <v>23</v>
      </c>
      <c r="O8" s="198" t="s">
        <v>24</v>
      </c>
      <c r="P8" s="195" t="s">
        <v>25</v>
      </c>
      <c r="Q8" s="201" t="s">
        <v>23</v>
      </c>
      <c r="R8" s="198" t="s">
        <v>26</v>
      </c>
      <c r="S8" s="195" t="s">
        <v>27</v>
      </c>
      <c r="T8" s="201" t="s">
        <v>23</v>
      </c>
      <c r="U8" s="198" t="s">
        <v>28</v>
      </c>
      <c r="V8" s="195" t="s">
        <v>29</v>
      </c>
      <c r="W8" s="204" t="s">
        <v>30</v>
      </c>
      <c r="X8" s="205"/>
      <c r="Y8" s="205"/>
      <c r="Z8" s="205"/>
      <c r="AA8" s="205"/>
      <c r="AB8" s="205"/>
      <c r="AC8" s="205"/>
      <c r="AD8" s="206"/>
    </row>
    <row r="9" spans="1:84" ht="15" customHeight="1">
      <c r="A9" s="189"/>
      <c r="B9" s="189"/>
      <c r="C9" s="193"/>
      <c r="D9" s="193"/>
      <c r="E9" s="193"/>
      <c r="F9" s="193"/>
      <c r="G9" s="193"/>
      <c r="H9" s="193"/>
      <c r="I9" s="193"/>
      <c r="J9" s="193"/>
      <c r="K9" s="202"/>
      <c r="L9" s="199"/>
      <c r="M9" s="196"/>
      <c r="N9" s="202"/>
      <c r="O9" s="199"/>
      <c r="P9" s="196"/>
      <c r="Q9" s="202"/>
      <c r="R9" s="199"/>
      <c r="S9" s="196"/>
      <c r="T9" s="202"/>
      <c r="U9" s="199"/>
      <c r="V9" s="196"/>
      <c r="W9" s="204" t="s">
        <v>31</v>
      </c>
      <c r="X9" s="205"/>
      <c r="Y9" s="206"/>
      <c r="Z9" s="204" t="s">
        <v>32</v>
      </c>
      <c r="AA9" s="205"/>
      <c r="AB9" s="206"/>
      <c r="AC9" s="207" t="s">
        <v>33</v>
      </c>
      <c r="AD9" s="209" t="s">
        <v>34</v>
      </c>
    </row>
    <row r="10" spans="1:84" ht="45">
      <c r="A10" s="190"/>
      <c r="B10" s="190"/>
      <c r="C10" s="194"/>
      <c r="D10" s="194"/>
      <c r="E10" s="194"/>
      <c r="F10" s="194"/>
      <c r="G10" s="194"/>
      <c r="H10" s="194"/>
      <c r="I10" s="194"/>
      <c r="J10" s="194"/>
      <c r="K10" s="203"/>
      <c r="L10" s="200"/>
      <c r="M10" s="197"/>
      <c r="N10" s="203"/>
      <c r="O10" s="200"/>
      <c r="P10" s="197"/>
      <c r="Q10" s="203"/>
      <c r="R10" s="200"/>
      <c r="S10" s="197"/>
      <c r="T10" s="203"/>
      <c r="U10" s="200"/>
      <c r="V10" s="197"/>
      <c r="W10" s="17" t="s">
        <v>34</v>
      </c>
      <c r="X10" s="18" t="s">
        <v>35</v>
      </c>
      <c r="Y10" s="17" t="s">
        <v>36</v>
      </c>
      <c r="Z10" s="17" t="s">
        <v>34</v>
      </c>
      <c r="AA10" s="18" t="s">
        <v>35</v>
      </c>
      <c r="AB10" s="17" t="s">
        <v>36</v>
      </c>
      <c r="AC10" s="208"/>
      <c r="AD10" s="210"/>
    </row>
    <row r="11" spans="1:84" s="24" customFormat="1" ht="178.5">
      <c r="A11" s="213" t="s">
        <v>37</v>
      </c>
      <c r="B11" s="39" t="s">
        <v>38</v>
      </c>
      <c r="C11" s="39">
        <v>8100</v>
      </c>
      <c r="D11" s="39" t="s">
        <v>39</v>
      </c>
      <c r="E11" s="39" t="s">
        <v>40</v>
      </c>
      <c r="F11" s="39" t="s">
        <v>41</v>
      </c>
      <c r="G11" s="39">
        <v>4230</v>
      </c>
      <c r="H11" s="39" t="s">
        <v>42</v>
      </c>
      <c r="I11" s="39" t="s">
        <v>43</v>
      </c>
      <c r="J11" s="40">
        <v>1</v>
      </c>
      <c r="K11" s="40">
        <v>0.25</v>
      </c>
      <c r="L11" s="50">
        <v>0.06</v>
      </c>
      <c r="M11" s="40">
        <f>(L11/K11)</f>
        <v>0.24</v>
      </c>
      <c r="N11" s="40">
        <v>0.25</v>
      </c>
      <c r="O11" s="48">
        <v>0.13100000000000001</v>
      </c>
      <c r="P11" s="40">
        <f>(O11/N11)</f>
        <v>0.52400000000000002</v>
      </c>
      <c r="Q11" s="40">
        <v>0.25</v>
      </c>
      <c r="R11" s="48">
        <v>0.1825</v>
      </c>
      <c r="S11" s="40">
        <f>R11/Q11</f>
        <v>0.73</v>
      </c>
      <c r="T11" s="40">
        <v>0.25</v>
      </c>
      <c r="U11" s="41">
        <v>0.2475</v>
      </c>
      <c r="V11" s="41">
        <f>U11/T11</f>
        <v>0.99</v>
      </c>
      <c r="W11" s="39">
        <v>13.1</v>
      </c>
      <c r="X11" s="40">
        <v>0.52</v>
      </c>
      <c r="Y11" s="275" t="s">
        <v>44</v>
      </c>
      <c r="Z11" s="276">
        <v>0.25</v>
      </c>
      <c r="AA11" s="276">
        <v>1</v>
      </c>
      <c r="AB11" s="270" t="s">
        <v>1107</v>
      </c>
      <c r="AC11" s="276">
        <v>1</v>
      </c>
      <c r="AD11" s="276">
        <v>1</v>
      </c>
    </row>
    <row r="12" spans="1:84" s="24" customFormat="1" ht="102">
      <c r="A12" s="213"/>
      <c r="B12" s="213" t="s">
        <v>45</v>
      </c>
      <c r="C12" s="213">
        <v>8096</v>
      </c>
      <c r="D12" s="213" t="s">
        <v>46</v>
      </c>
      <c r="E12" s="213" t="s">
        <v>47</v>
      </c>
      <c r="F12" s="39" t="s">
        <v>48</v>
      </c>
      <c r="G12" s="39">
        <v>4120</v>
      </c>
      <c r="H12" s="39" t="s">
        <v>49</v>
      </c>
      <c r="I12" s="39" t="s">
        <v>43</v>
      </c>
      <c r="J12" s="42">
        <v>650000</v>
      </c>
      <c r="K12" s="42">
        <v>205000</v>
      </c>
      <c r="L12" s="42">
        <v>26827</v>
      </c>
      <c r="M12" s="40">
        <f>(L12/K12)</f>
        <v>0.13086341463414633</v>
      </c>
      <c r="N12" s="42">
        <v>205000</v>
      </c>
      <c r="O12" s="42">
        <v>105841</v>
      </c>
      <c r="P12" s="48">
        <f>(O12/N12)</f>
        <v>0.51629756097560975</v>
      </c>
      <c r="Q12" s="42">
        <v>205000</v>
      </c>
      <c r="R12" s="42">
        <v>170071</v>
      </c>
      <c r="S12" s="40">
        <f t="shared" ref="S12:S19" si="0">R12/Q12</f>
        <v>0.82961463414634151</v>
      </c>
      <c r="T12" s="42">
        <v>205000</v>
      </c>
      <c r="U12" s="42">
        <v>205000</v>
      </c>
      <c r="V12" s="40">
        <f>U12/T12</f>
        <v>1</v>
      </c>
      <c r="W12" s="42">
        <v>105841</v>
      </c>
      <c r="X12" s="41">
        <v>0.51600000000000001</v>
      </c>
      <c r="Y12" s="270" t="s">
        <v>50</v>
      </c>
      <c r="Z12" s="277">
        <v>205000</v>
      </c>
      <c r="AA12" s="276">
        <v>1</v>
      </c>
      <c r="AB12" s="270" t="s">
        <v>1105</v>
      </c>
      <c r="AC12" s="278">
        <v>1</v>
      </c>
      <c r="AD12" s="278">
        <v>1</v>
      </c>
    </row>
    <row r="13" spans="1:84" s="24" customFormat="1" ht="76.5">
      <c r="A13" s="213"/>
      <c r="B13" s="213"/>
      <c r="C13" s="213"/>
      <c r="D13" s="213"/>
      <c r="E13" s="213"/>
      <c r="F13" s="39" t="s">
        <v>51</v>
      </c>
      <c r="G13" s="39">
        <v>4118</v>
      </c>
      <c r="H13" s="39" t="s">
        <v>52</v>
      </c>
      <c r="I13" s="39" t="s">
        <v>43</v>
      </c>
      <c r="J13" s="39">
        <v>300</v>
      </c>
      <c r="K13" s="39">
        <v>94</v>
      </c>
      <c r="L13" s="39">
        <v>0</v>
      </c>
      <c r="M13" s="40">
        <f t="shared" ref="M13:M18" si="1">(L13/K13)/100</f>
        <v>0</v>
      </c>
      <c r="N13" s="39">
        <v>94</v>
      </c>
      <c r="O13" s="39">
        <v>47</v>
      </c>
      <c r="P13" s="40">
        <f t="shared" ref="P13:P20" si="2">(O13/N13)</f>
        <v>0.5</v>
      </c>
      <c r="Q13" s="39">
        <v>94</v>
      </c>
      <c r="R13" s="39">
        <v>47</v>
      </c>
      <c r="S13" s="40">
        <f t="shared" si="0"/>
        <v>0.5</v>
      </c>
      <c r="T13" s="39">
        <v>94</v>
      </c>
      <c r="U13" s="39">
        <v>94</v>
      </c>
      <c r="V13" s="40">
        <f>U13/T13</f>
        <v>1</v>
      </c>
      <c r="W13" s="39">
        <v>47</v>
      </c>
      <c r="X13" s="40">
        <v>0.5</v>
      </c>
      <c r="Y13" s="279" t="s">
        <v>53</v>
      </c>
      <c r="Z13" s="271">
        <v>94</v>
      </c>
      <c r="AA13" s="276">
        <v>1</v>
      </c>
      <c r="AB13" s="270" t="s">
        <v>1106</v>
      </c>
      <c r="AC13" s="276">
        <v>1</v>
      </c>
      <c r="AD13" s="276">
        <v>1</v>
      </c>
    </row>
    <row r="14" spans="1:84" s="24" customFormat="1" ht="106.15" customHeight="1">
      <c r="A14" s="213"/>
      <c r="B14" s="213" t="s">
        <v>45</v>
      </c>
      <c r="C14" s="213">
        <v>7992</v>
      </c>
      <c r="D14" s="213" t="s">
        <v>54</v>
      </c>
      <c r="E14" s="213" t="s">
        <v>55</v>
      </c>
      <c r="F14" s="100" t="s">
        <v>56</v>
      </c>
      <c r="G14" s="39">
        <v>4116</v>
      </c>
      <c r="H14" s="39" t="s">
        <v>57</v>
      </c>
      <c r="I14" s="39" t="s">
        <v>58</v>
      </c>
      <c r="J14" s="42">
        <v>500000</v>
      </c>
      <c r="K14" s="42">
        <v>500000</v>
      </c>
      <c r="L14" s="42">
        <v>55931</v>
      </c>
      <c r="M14" s="40">
        <f>(L14/K14)</f>
        <v>0.111862</v>
      </c>
      <c r="N14" s="42">
        <v>500000</v>
      </c>
      <c r="O14" s="42">
        <v>193448</v>
      </c>
      <c r="P14" s="40">
        <f t="shared" si="2"/>
        <v>0.38689600000000002</v>
      </c>
      <c r="Q14" s="42">
        <v>500000</v>
      </c>
      <c r="R14" s="42">
        <v>395044</v>
      </c>
      <c r="S14" s="40">
        <f t="shared" si="0"/>
        <v>0.79008800000000001</v>
      </c>
      <c r="T14" s="42">
        <v>500000</v>
      </c>
      <c r="U14" s="42">
        <v>505438</v>
      </c>
      <c r="V14" s="40">
        <f>U14/T14</f>
        <v>1.0108760000000001</v>
      </c>
      <c r="W14" s="42">
        <v>193448</v>
      </c>
      <c r="X14" s="41">
        <v>0.38689600000000002</v>
      </c>
      <c r="Y14" s="280" t="s">
        <v>59</v>
      </c>
      <c r="Z14" s="281">
        <v>505438</v>
      </c>
      <c r="AA14" s="282">
        <v>1.0109999999999999</v>
      </c>
      <c r="AB14" s="261" t="s">
        <v>1096</v>
      </c>
      <c r="AC14" s="282">
        <v>1.0109999999999999</v>
      </c>
      <c r="AD14" s="282">
        <f>+AC14</f>
        <v>1.0109999999999999</v>
      </c>
    </row>
    <row r="15" spans="1:84" s="24" customFormat="1" ht="128.25" customHeight="1">
      <c r="A15" s="213"/>
      <c r="B15" s="213"/>
      <c r="C15" s="213"/>
      <c r="D15" s="213"/>
      <c r="E15" s="213"/>
      <c r="F15" s="100" t="s">
        <v>60</v>
      </c>
      <c r="G15" s="39">
        <v>4115</v>
      </c>
      <c r="H15" s="39" t="s">
        <v>61</v>
      </c>
      <c r="I15" s="39" t="s">
        <v>58</v>
      </c>
      <c r="J15" s="42">
        <v>200000</v>
      </c>
      <c r="K15" s="42">
        <v>155000</v>
      </c>
      <c r="L15" s="42">
        <v>85806</v>
      </c>
      <c r="M15" s="40">
        <f>(L15/K15)</f>
        <v>0.5535870967741936</v>
      </c>
      <c r="N15" s="42">
        <v>155000</v>
      </c>
      <c r="O15" s="42">
        <v>155000</v>
      </c>
      <c r="P15" s="40">
        <f t="shared" si="2"/>
        <v>1</v>
      </c>
      <c r="Q15" s="42">
        <v>155000</v>
      </c>
      <c r="R15" s="42">
        <v>155000</v>
      </c>
      <c r="S15" s="40">
        <f t="shared" si="0"/>
        <v>1</v>
      </c>
      <c r="T15" s="42">
        <v>155000</v>
      </c>
      <c r="U15" s="42">
        <v>155000</v>
      </c>
      <c r="V15" s="40">
        <f t="shared" ref="V15" si="3">U15/T15</f>
        <v>1</v>
      </c>
      <c r="W15" s="42">
        <v>155000</v>
      </c>
      <c r="X15" s="41">
        <v>1</v>
      </c>
      <c r="Y15" s="280" t="s">
        <v>62</v>
      </c>
      <c r="Z15" s="281">
        <v>155000</v>
      </c>
      <c r="AA15" s="282">
        <f t="shared" ref="AA15:AC15" si="4">+V15</f>
        <v>1</v>
      </c>
      <c r="AB15" s="261" t="s">
        <v>1064</v>
      </c>
      <c r="AC15" s="282">
        <f t="shared" si="4"/>
        <v>1</v>
      </c>
      <c r="AD15" s="282">
        <f t="shared" ref="AD15:AD19" si="5">+AC15</f>
        <v>1</v>
      </c>
    </row>
    <row r="16" spans="1:84" s="24" customFormat="1" ht="228" customHeight="1">
      <c r="A16" s="213"/>
      <c r="B16" s="213"/>
      <c r="C16" s="213"/>
      <c r="D16" s="213"/>
      <c r="E16" s="213"/>
      <c r="F16" s="100" t="s">
        <v>63</v>
      </c>
      <c r="G16" s="39">
        <v>4114</v>
      </c>
      <c r="H16" s="39" t="s">
        <v>64</v>
      </c>
      <c r="I16" s="39" t="s">
        <v>43</v>
      </c>
      <c r="J16" s="39">
        <v>80</v>
      </c>
      <c r="K16" s="39">
        <v>25</v>
      </c>
      <c r="L16" s="39">
        <v>0</v>
      </c>
      <c r="M16" s="40">
        <f t="shared" si="1"/>
        <v>0</v>
      </c>
      <c r="N16" s="39">
        <v>25</v>
      </c>
      <c r="O16" s="47">
        <v>8.0299999999999994</v>
      </c>
      <c r="P16" s="40">
        <f t="shared" si="2"/>
        <v>0.32119999999999999</v>
      </c>
      <c r="Q16" s="39">
        <v>25</v>
      </c>
      <c r="R16" s="59">
        <v>18.510000000000002</v>
      </c>
      <c r="S16" s="40">
        <f t="shared" si="0"/>
        <v>0.74040000000000006</v>
      </c>
      <c r="T16" s="39">
        <v>25</v>
      </c>
      <c r="U16" s="39">
        <v>25.67</v>
      </c>
      <c r="V16" s="40">
        <f>U16/T16</f>
        <v>1.0268000000000002</v>
      </c>
      <c r="W16" s="42">
        <v>8.0299999999999994</v>
      </c>
      <c r="X16" s="41">
        <v>0.32119999999999999</v>
      </c>
      <c r="Y16" s="280" t="s">
        <v>65</v>
      </c>
      <c r="Z16" s="283">
        <v>25.67</v>
      </c>
      <c r="AA16" s="282" t="s">
        <v>1097</v>
      </c>
      <c r="AB16" s="261" t="s">
        <v>1063</v>
      </c>
      <c r="AC16" s="282" t="s">
        <v>1097</v>
      </c>
      <c r="AD16" s="282" t="str">
        <f t="shared" si="5"/>
        <v>102,7%</v>
      </c>
    </row>
    <row r="17" spans="1:30" s="24" customFormat="1" ht="57" customHeight="1">
      <c r="A17" s="213"/>
      <c r="B17" s="213"/>
      <c r="C17" s="213"/>
      <c r="D17" s="213"/>
      <c r="E17" s="213"/>
      <c r="F17" s="100" t="s">
        <v>66</v>
      </c>
      <c r="G17" s="39">
        <v>4104</v>
      </c>
      <c r="H17" s="39" t="s">
        <v>67</v>
      </c>
      <c r="I17" s="39" t="s">
        <v>43</v>
      </c>
      <c r="J17" s="40">
        <v>1</v>
      </c>
      <c r="K17" s="40">
        <v>0.3</v>
      </c>
      <c r="L17" s="40">
        <v>0</v>
      </c>
      <c r="M17" s="40">
        <f t="shared" si="1"/>
        <v>0</v>
      </c>
      <c r="N17" s="40">
        <v>0.3</v>
      </c>
      <c r="O17" s="40">
        <v>0.1</v>
      </c>
      <c r="P17" s="40">
        <f t="shared" si="2"/>
        <v>0.33333333333333337</v>
      </c>
      <c r="Q17" s="40">
        <v>0.3</v>
      </c>
      <c r="R17" s="40">
        <v>0.2</v>
      </c>
      <c r="S17" s="40">
        <f t="shared" si="0"/>
        <v>0.66666666666666674</v>
      </c>
      <c r="T17" s="40">
        <v>0.3</v>
      </c>
      <c r="U17" s="40">
        <v>0.3</v>
      </c>
      <c r="V17" s="40">
        <f>U17/T17</f>
        <v>1</v>
      </c>
      <c r="W17" s="42">
        <v>0.1</v>
      </c>
      <c r="X17" s="41">
        <v>0.33333333333333337</v>
      </c>
      <c r="Y17" s="280" t="s">
        <v>68</v>
      </c>
      <c r="Z17" s="281">
        <v>30</v>
      </c>
      <c r="AA17" s="282">
        <v>1</v>
      </c>
      <c r="AB17" s="261" t="s">
        <v>1098</v>
      </c>
      <c r="AC17" s="282">
        <v>1</v>
      </c>
      <c r="AD17" s="282">
        <f t="shared" si="5"/>
        <v>1</v>
      </c>
    </row>
    <row r="18" spans="1:30" s="24" customFormat="1" ht="142.5" customHeight="1">
      <c r="A18" s="213"/>
      <c r="B18" s="213"/>
      <c r="C18" s="213"/>
      <c r="D18" s="213"/>
      <c r="E18" s="213"/>
      <c r="F18" s="100" t="s">
        <v>69</v>
      </c>
      <c r="G18" s="39">
        <v>4100</v>
      </c>
      <c r="H18" s="39" t="s">
        <v>70</v>
      </c>
      <c r="I18" s="39" t="s">
        <v>43</v>
      </c>
      <c r="J18" s="39">
        <v>5</v>
      </c>
      <c r="K18" s="47">
        <v>1.5</v>
      </c>
      <c r="L18" s="60">
        <v>0</v>
      </c>
      <c r="M18" s="40">
        <f t="shared" si="1"/>
        <v>0</v>
      </c>
      <c r="N18" s="47">
        <v>1.5</v>
      </c>
      <c r="O18" s="39">
        <v>0.5</v>
      </c>
      <c r="P18" s="40">
        <f t="shared" si="2"/>
        <v>0.33333333333333331</v>
      </c>
      <c r="Q18" s="59">
        <v>1.5</v>
      </c>
      <c r="R18" s="39">
        <v>1.5</v>
      </c>
      <c r="S18" s="40">
        <f t="shared" si="0"/>
        <v>1</v>
      </c>
      <c r="T18" s="59">
        <v>1.5</v>
      </c>
      <c r="U18" s="39">
        <v>1.5</v>
      </c>
      <c r="V18" s="40">
        <f t="shared" ref="V18" si="6">U18/T18</f>
        <v>1</v>
      </c>
      <c r="W18" s="42">
        <v>0.5</v>
      </c>
      <c r="X18" s="41">
        <v>0.33333333333333331</v>
      </c>
      <c r="Y18" s="280" t="s">
        <v>71</v>
      </c>
      <c r="Z18" s="284">
        <v>1.5</v>
      </c>
      <c r="AA18" s="282">
        <v>1</v>
      </c>
      <c r="AB18" s="261" t="s">
        <v>1099</v>
      </c>
      <c r="AC18" s="282">
        <v>1</v>
      </c>
      <c r="AD18" s="282">
        <f t="shared" si="5"/>
        <v>1</v>
      </c>
    </row>
    <row r="19" spans="1:30" s="24" customFormat="1" ht="185.25" customHeight="1">
      <c r="A19" s="213"/>
      <c r="B19" s="39" t="s">
        <v>45</v>
      </c>
      <c r="C19" s="39">
        <v>8018</v>
      </c>
      <c r="D19" s="39" t="s">
        <v>72</v>
      </c>
      <c r="E19" s="39" t="s">
        <v>55</v>
      </c>
      <c r="F19" s="100" t="s">
        <v>73</v>
      </c>
      <c r="G19" s="39">
        <v>4098</v>
      </c>
      <c r="H19" s="39" t="s">
        <v>74</v>
      </c>
      <c r="I19" s="39" t="s">
        <v>43</v>
      </c>
      <c r="J19" s="42">
        <v>25000</v>
      </c>
      <c r="K19" s="42">
        <v>7000</v>
      </c>
      <c r="L19" s="42">
        <v>972</v>
      </c>
      <c r="M19" s="40">
        <f>(L19/K19)</f>
        <v>0.13885714285714285</v>
      </c>
      <c r="N19" s="42">
        <v>7000</v>
      </c>
      <c r="O19" s="42">
        <v>3481</v>
      </c>
      <c r="P19" s="48">
        <f t="shared" si="2"/>
        <v>0.49728571428571428</v>
      </c>
      <c r="Q19" s="42">
        <v>7000</v>
      </c>
      <c r="R19" s="42">
        <v>6036</v>
      </c>
      <c r="S19" s="40">
        <f t="shared" si="0"/>
        <v>0.86228571428571432</v>
      </c>
      <c r="T19" s="42">
        <v>7046</v>
      </c>
      <c r="U19" s="141">
        <v>7046</v>
      </c>
      <c r="V19" s="40">
        <f>U19/T19</f>
        <v>1</v>
      </c>
      <c r="W19" s="42">
        <v>3481</v>
      </c>
      <c r="X19" s="41">
        <v>0.49728571428571428</v>
      </c>
      <c r="Y19" s="280" t="s">
        <v>75</v>
      </c>
      <c r="Z19" s="285">
        <v>7046</v>
      </c>
      <c r="AA19" s="286">
        <v>1</v>
      </c>
      <c r="AB19" s="261" t="s">
        <v>1100</v>
      </c>
      <c r="AC19" s="282">
        <v>1</v>
      </c>
      <c r="AD19" s="282">
        <f t="shared" si="5"/>
        <v>1</v>
      </c>
    </row>
    <row r="20" spans="1:30" s="24" customFormat="1" ht="57" customHeight="1">
      <c r="A20" s="213"/>
      <c r="B20" s="213" t="s">
        <v>76</v>
      </c>
      <c r="C20" s="39">
        <v>8073</v>
      </c>
      <c r="D20" s="39" t="s">
        <v>77</v>
      </c>
      <c r="E20" s="213" t="s">
        <v>78</v>
      </c>
      <c r="F20" s="216" t="s">
        <v>79</v>
      </c>
      <c r="G20" s="213">
        <v>4038</v>
      </c>
      <c r="H20" s="213" t="s">
        <v>80</v>
      </c>
      <c r="I20" s="213" t="s">
        <v>43</v>
      </c>
      <c r="J20" s="213">
        <v>163</v>
      </c>
      <c r="K20" s="179">
        <v>0.44</v>
      </c>
      <c r="L20" s="217">
        <v>0.14699999999999999</v>
      </c>
      <c r="M20" s="179">
        <f>(L20/K20)</f>
        <v>0.33409090909090905</v>
      </c>
      <c r="N20" s="179">
        <v>0.44</v>
      </c>
      <c r="O20" s="179">
        <v>0.22</v>
      </c>
      <c r="P20" s="179">
        <f t="shared" si="2"/>
        <v>0.5</v>
      </c>
      <c r="Q20" s="214">
        <v>44</v>
      </c>
      <c r="R20" s="213">
        <v>35.200000000000003</v>
      </c>
      <c r="S20" s="179">
        <f>(R20/Q20)</f>
        <v>0.8</v>
      </c>
      <c r="T20" s="213">
        <v>44</v>
      </c>
      <c r="U20" s="185">
        <v>44</v>
      </c>
      <c r="V20" s="179">
        <f>U20/T20</f>
        <v>1</v>
      </c>
      <c r="W20" s="181">
        <v>0.22</v>
      </c>
      <c r="X20" s="183">
        <v>0.5</v>
      </c>
      <c r="Y20" s="287" t="s">
        <v>81</v>
      </c>
      <c r="Z20" s="288">
        <v>44</v>
      </c>
      <c r="AA20" s="289">
        <v>1</v>
      </c>
      <c r="AB20" s="290" t="s">
        <v>1101</v>
      </c>
      <c r="AC20" s="291">
        <v>1</v>
      </c>
      <c r="AD20" s="291">
        <v>1</v>
      </c>
    </row>
    <row r="21" spans="1:30" s="24" customFormat="1" ht="169.5" customHeight="1">
      <c r="A21" s="213"/>
      <c r="B21" s="213"/>
      <c r="C21" s="39">
        <v>8087</v>
      </c>
      <c r="D21" s="39" t="s">
        <v>82</v>
      </c>
      <c r="E21" s="213"/>
      <c r="F21" s="216"/>
      <c r="G21" s="213"/>
      <c r="H21" s="213"/>
      <c r="I21" s="213"/>
      <c r="J21" s="213"/>
      <c r="K21" s="180"/>
      <c r="L21" s="218"/>
      <c r="M21" s="180"/>
      <c r="N21" s="180"/>
      <c r="O21" s="186"/>
      <c r="P21" s="180"/>
      <c r="Q21" s="215"/>
      <c r="R21" s="213"/>
      <c r="S21" s="180"/>
      <c r="T21" s="213"/>
      <c r="U21" s="186"/>
      <c r="V21" s="180"/>
      <c r="W21" s="182"/>
      <c r="X21" s="184"/>
      <c r="Y21" s="292"/>
      <c r="Z21" s="293"/>
      <c r="AA21" s="293"/>
      <c r="AB21" s="294"/>
      <c r="AC21" s="295"/>
      <c r="AD21" s="295"/>
    </row>
  </sheetData>
  <mergeCells count="77">
    <mergeCell ref="Q20:Q21"/>
    <mergeCell ref="T20:T21"/>
    <mergeCell ref="F20:F21"/>
    <mergeCell ref="G20:G21"/>
    <mergeCell ref="H20:H21"/>
    <mergeCell ref="I20:I21"/>
    <mergeCell ref="J20:J21"/>
    <mergeCell ref="R20:R21"/>
    <mergeCell ref="S20:S21"/>
    <mergeCell ref="K20:K21"/>
    <mergeCell ref="L20:L21"/>
    <mergeCell ref="M20:M21"/>
    <mergeCell ref="N20:N21"/>
    <mergeCell ref="P20:P21"/>
    <mergeCell ref="O20:O21"/>
    <mergeCell ref="A11:A21"/>
    <mergeCell ref="D14:D18"/>
    <mergeCell ref="C14:C18"/>
    <mergeCell ref="B14:B18"/>
    <mergeCell ref="B20:B21"/>
    <mergeCell ref="E20:E21"/>
    <mergeCell ref="C12:C13"/>
    <mergeCell ref="D12:D13"/>
    <mergeCell ref="B12:B13"/>
    <mergeCell ref="E12:E13"/>
    <mergeCell ref="E14:E18"/>
    <mergeCell ref="AA1:AD6"/>
    <mergeCell ref="B1:Z1"/>
    <mergeCell ref="B2:Z2"/>
    <mergeCell ref="B3:Z3"/>
    <mergeCell ref="B6:Z6"/>
    <mergeCell ref="T4:Z4"/>
    <mergeCell ref="T5:Z5"/>
    <mergeCell ref="M4:S4"/>
    <mergeCell ref="M5:S5"/>
    <mergeCell ref="G4:L4"/>
    <mergeCell ref="G5:L5"/>
    <mergeCell ref="H8:H10"/>
    <mergeCell ref="G8:G10"/>
    <mergeCell ref="Q8:Q10"/>
    <mergeCell ref="P8:P10"/>
    <mergeCell ref="O8:O10"/>
    <mergeCell ref="N8:N10"/>
    <mergeCell ref="L8:L10"/>
    <mergeCell ref="M8:M10"/>
    <mergeCell ref="K8:K10"/>
    <mergeCell ref="J8:J10"/>
    <mergeCell ref="I8:I10"/>
    <mergeCell ref="R8:R10"/>
    <mergeCell ref="W8:AD8"/>
    <mergeCell ref="W9:Y9"/>
    <mergeCell ref="Z9:AB9"/>
    <mergeCell ref="AC9:AC10"/>
    <mergeCell ref="AD9:AD10"/>
    <mergeCell ref="U20:U21"/>
    <mergeCell ref="Y20:Y21"/>
    <mergeCell ref="Z20:Z21"/>
    <mergeCell ref="A1:A6"/>
    <mergeCell ref="A8:A10"/>
    <mergeCell ref="B4:F4"/>
    <mergeCell ref="B8:B10"/>
    <mergeCell ref="B5:F5"/>
    <mergeCell ref="C8:C10"/>
    <mergeCell ref="E8:E10"/>
    <mergeCell ref="D8:D10"/>
    <mergeCell ref="F8:F10"/>
    <mergeCell ref="V8:V10"/>
    <mergeCell ref="U8:U10"/>
    <mergeCell ref="T8:T10"/>
    <mergeCell ref="S8:S10"/>
    <mergeCell ref="AA20:AA21"/>
    <mergeCell ref="AB20:AB21"/>
    <mergeCell ref="AC20:AC21"/>
    <mergeCell ref="AD20:AD21"/>
    <mergeCell ref="V20:V21"/>
    <mergeCell ref="W20:W21"/>
    <mergeCell ref="X20:X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72"/>
  <sheetViews>
    <sheetView topLeftCell="S19" zoomScale="60" zoomScaleNormal="60" workbookViewId="0">
      <selection activeCell="T65" sqref="T65:V68"/>
    </sheetView>
  </sheetViews>
  <sheetFormatPr baseColWidth="10" defaultColWidth="11.42578125" defaultRowHeight="14.25"/>
  <cols>
    <col min="1" max="1" width="23.7109375" style="1" customWidth="1"/>
    <col min="2" max="2" width="21.140625" style="1" customWidth="1"/>
    <col min="3" max="3" width="13.140625" style="1" customWidth="1"/>
    <col min="4" max="4" width="49.140625" style="1" customWidth="1"/>
    <col min="5" max="5" width="43.140625" style="1" customWidth="1"/>
    <col min="6" max="6" width="36.28515625" style="1" customWidth="1"/>
    <col min="7" max="7" width="19.85546875" style="1" customWidth="1"/>
    <col min="8" max="8" width="68.85546875" style="24" customWidth="1"/>
    <col min="9" max="9" width="30.7109375" style="1" hidden="1" customWidth="1"/>
    <col min="10" max="10" width="11.42578125" style="1"/>
    <col min="11" max="11" width="68.5703125" style="1" customWidth="1"/>
    <col min="12" max="12" width="18.140625" style="1" customWidth="1"/>
    <col min="13" max="24" width="16.7109375" style="1" customWidth="1"/>
    <col min="25" max="25" width="13.7109375" style="1" customWidth="1"/>
    <col min="26" max="26" width="14.5703125" style="1" customWidth="1"/>
    <col min="27" max="27" width="68.85546875" style="1" customWidth="1"/>
    <col min="28" max="28" width="13.5703125" style="1" bestFit="1" customWidth="1"/>
    <col min="29" max="29" width="14.85546875" style="1" bestFit="1" customWidth="1"/>
    <col min="30" max="30" width="82.5703125" style="1" customWidth="1"/>
    <col min="31" max="31" width="11.42578125" style="1"/>
    <col min="32" max="32" width="16.42578125" style="1" customWidth="1"/>
    <col min="33" max="16384" width="11.42578125" style="1"/>
  </cols>
  <sheetData>
    <row r="1" spans="1:71" ht="20.100000000000001" customHeight="1">
      <c r="A1" s="229"/>
      <c r="B1" s="211" t="s">
        <v>0</v>
      </c>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187"/>
      <c r="AE1" s="187"/>
      <c r="AF1" s="187"/>
      <c r="BN1" s="2"/>
      <c r="BQ1" s="2"/>
      <c r="BS1" s="2"/>
    </row>
    <row r="2" spans="1:71" ht="20.100000000000001" customHeight="1">
      <c r="A2" s="230"/>
      <c r="B2" s="211" t="s">
        <v>1</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187"/>
      <c r="AE2" s="187"/>
      <c r="AF2" s="187"/>
      <c r="BN2" s="2"/>
      <c r="BQ2" s="2"/>
      <c r="BS2" s="2"/>
    </row>
    <row r="3" spans="1:71" ht="20.100000000000001" customHeight="1">
      <c r="A3" s="230"/>
      <c r="B3" s="211" t="s">
        <v>2</v>
      </c>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187"/>
      <c r="AE3" s="187"/>
      <c r="AF3" s="187"/>
      <c r="BN3" s="2"/>
      <c r="BQ3" s="2"/>
      <c r="BS3" s="2"/>
    </row>
    <row r="4" spans="1:71" ht="20.100000000000001" customHeight="1">
      <c r="A4" s="230"/>
      <c r="B4" s="191" t="s">
        <v>3</v>
      </c>
      <c r="C4" s="191"/>
      <c r="D4" s="191"/>
      <c r="E4" s="191"/>
      <c r="F4" s="191"/>
      <c r="G4" s="191"/>
      <c r="H4" s="191"/>
      <c r="I4" s="191" t="s">
        <v>4</v>
      </c>
      <c r="J4" s="191"/>
      <c r="K4" s="191"/>
      <c r="L4" s="191"/>
      <c r="M4" s="191"/>
      <c r="N4" s="191"/>
      <c r="O4" s="191"/>
      <c r="P4" s="191" t="s">
        <v>5</v>
      </c>
      <c r="Q4" s="191"/>
      <c r="R4" s="191"/>
      <c r="S4" s="191"/>
      <c r="T4" s="191"/>
      <c r="U4" s="191"/>
      <c r="V4" s="191"/>
      <c r="W4" s="191" t="s">
        <v>6</v>
      </c>
      <c r="X4" s="191"/>
      <c r="Y4" s="191"/>
      <c r="Z4" s="191"/>
      <c r="AA4" s="191"/>
      <c r="AB4" s="191"/>
      <c r="AC4" s="191"/>
      <c r="AD4" s="187"/>
      <c r="AE4" s="187"/>
      <c r="AF4" s="187"/>
      <c r="BN4" s="2"/>
      <c r="BQ4" s="2"/>
      <c r="BS4" s="2"/>
    </row>
    <row r="5" spans="1:71" ht="20.100000000000001" customHeight="1">
      <c r="A5" s="230"/>
      <c r="B5" s="191" t="s">
        <v>7</v>
      </c>
      <c r="C5" s="191"/>
      <c r="D5" s="191"/>
      <c r="E5" s="191"/>
      <c r="F5" s="191"/>
      <c r="G5" s="191"/>
      <c r="H5" s="191"/>
      <c r="I5" s="191">
        <v>4</v>
      </c>
      <c r="J5" s="191"/>
      <c r="K5" s="191"/>
      <c r="L5" s="191"/>
      <c r="M5" s="191"/>
      <c r="N5" s="191"/>
      <c r="O5" s="191"/>
      <c r="P5" s="232">
        <v>45139</v>
      </c>
      <c r="Q5" s="233"/>
      <c r="R5" s="233"/>
      <c r="S5" s="233"/>
      <c r="T5" s="233"/>
      <c r="U5" s="233"/>
      <c r="V5" s="234"/>
      <c r="W5" s="191" t="s">
        <v>83</v>
      </c>
      <c r="X5" s="191"/>
      <c r="Y5" s="191"/>
      <c r="Z5" s="191"/>
      <c r="AA5" s="191"/>
      <c r="AB5" s="191"/>
      <c r="AC5" s="191"/>
      <c r="AD5" s="187"/>
      <c r="AE5" s="187"/>
      <c r="AF5" s="187"/>
      <c r="BN5" s="2"/>
      <c r="BQ5" s="2"/>
      <c r="BS5" s="2"/>
    </row>
    <row r="6" spans="1:71" ht="16.5" customHeight="1">
      <c r="A6" s="231"/>
      <c r="B6" s="191" t="s">
        <v>9</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87"/>
      <c r="AE6" s="187"/>
      <c r="AF6" s="187"/>
    </row>
    <row r="7" spans="1:71" ht="26.25" customHeight="1">
      <c r="A7" s="4"/>
      <c r="B7" s="4"/>
      <c r="C7" s="4"/>
      <c r="D7" s="4"/>
      <c r="E7" s="4"/>
      <c r="F7" s="4"/>
      <c r="G7" s="4"/>
      <c r="H7" s="4"/>
      <c r="I7" s="4"/>
      <c r="J7" s="4"/>
      <c r="K7" s="4"/>
      <c r="L7" s="4"/>
      <c r="M7" s="4"/>
      <c r="N7" s="4"/>
      <c r="O7" s="4"/>
    </row>
    <row r="8" spans="1:71" ht="26.25" customHeight="1">
      <c r="A8" s="228" t="s">
        <v>10</v>
      </c>
      <c r="B8" s="228" t="s">
        <v>11</v>
      </c>
      <c r="C8" s="227" t="s">
        <v>84</v>
      </c>
      <c r="D8" s="227" t="s">
        <v>85</v>
      </c>
      <c r="E8" s="227" t="s">
        <v>86</v>
      </c>
      <c r="F8" s="227" t="s">
        <v>87</v>
      </c>
      <c r="G8" s="227" t="s">
        <v>88</v>
      </c>
      <c r="H8" s="227" t="s">
        <v>89</v>
      </c>
      <c r="I8" s="227" t="s">
        <v>90</v>
      </c>
      <c r="J8" s="227" t="s">
        <v>91</v>
      </c>
      <c r="K8" s="227" t="s">
        <v>92</v>
      </c>
      <c r="L8" s="227" t="s">
        <v>93</v>
      </c>
      <c r="M8" s="220" t="s">
        <v>20</v>
      </c>
      <c r="N8" s="222" t="s">
        <v>21</v>
      </c>
      <c r="O8" s="221" t="s">
        <v>22</v>
      </c>
      <c r="P8" s="220" t="s">
        <v>23</v>
      </c>
      <c r="Q8" s="222" t="s">
        <v>24</v>
      </c>
      <c r="R8" s="221" t="s">
        <v>25</v>
      </c>
      <c r="S8" s="220" t="s">
        <v>23</v>
      </c>
      <c r="T8" s="222" t="s">
        <v>26</v>
      </c>
      <c r="U8" s="221" t="s">
        <v>27</v>
      </c>
      <c r="V8" s="220" t="s">
        <v>23</v>
      </c>
      <c r="W8" s="222" t="s">
        <v>28</v>
      </c>
      <c r="X8" s="221" t="s">
        <v>29</v>
      </c>
      <c r="Y8" s="223" t="s">
        <v>30</v>
      </c>
      <c r="Z8" s="224"/>
      <c r="AA8" s="223"/>
      <c r="AB8" s="223"/>
      <c r="AC8" s="224"/>
      <c r="AD8" s="223"/>
      <c r="AE8" s="224"/>
      <c r="AF8" s="223"/>
    </row>
    <row r="9" spans="1:71" ht="26.25" customHeight="1">
      <c r="A9" s="228"/>
      <c r="B9" s="228"/>
      <c r="C9" s="227"/>
      <c r="D9" s="227"/>
      <c r="E9" s="227"/>
      <c r="F9" s="227"/>
      <c r="G9" s="227"/>
      <c r="H9" s="227"/>
      <c r="I9" s="227"/>
      <c r="J9" s="227"/>
      <c r="K9" s="227"/>
      <c r="L9" s="227"/>
      <c r="M9" s="220"/>
      <c r="N9" s="222"/>
      <c r="O9" s="221"/>
      <c r="P9" s="220"/>
      <c r="Q9" s="222"/>
      <c r="R9" s="221"/>
      <c r="S9" s="220"/>
      <c r="T9" s="222"/>
      <c r="U9" s="221"/>
      <c r="V9" s="220"/>
      <c r="W9" s="222"/>
      <c r="X9" s="221"/>
      <c r="Y9" s="223" t="s">
        <v>31</v>
      </c>
      <c r="Z9" s="224"/>
      <c r="AA9" s="223"/>
      <c r="AB9" s="223" t="s">
        <v>32</v>
      </c>
      <c r="AC9" s="224"/>
      <c r="AD9" s="223"/>
      <c r="AE9" s="224" t="s">
        <v>33</v>
      </c>
      <c r="AF9" s="223" t="s">
        <v>34</v>
      </c>
    </row>
    <row r="10" spans="1:71" ht="45">
      <c r="A10" s="188"/>
      <c r="B10" s="188"/>
      <c r="C10" s="192"/>
      <c r="D10" s="192"/>
      <c r="E10" s="192"/>
      <c r="F10" s="192"/>
      <c r="G10" s="192"/>
      <c r="H10" s="192"/>
      <c r="I10" s="192"/>
      <c r="J10" s="192"/>
      <c r="K10" s="192"/>
      <c r="L10" s="192"/>
      <c r="M10" s="201"/>
      <c r="N10" s="198"/>
      <c r="O10" s="195"/>
      <c r="P10" s="201"/>
      <c r="Q10" s="198"/>
      <c r="R10" s="195"/>
      <c r="S10" s="201"/>
      <c r="T10" s="198"/>
      <c r="U10" s="195"/>
      <c r="V10" s="201"/>
      <c r="W10" s="198"/>
      <c r="X10" s="195"/>
      <c r="Y10" s="17" t="s">
        <v>34</v>
      </c>
      <c r="Z10" s="87" t="s">
        <v>35</v>
      </c>
      <c r="AA10" s="5" t="s">
        <v>36</v>
      </c>
      <c r="AB10" s="88" t="s">
        <v>34</v>
      </c>
      <c r="AC10" s="18" t="s">
        <v>35</v>
      </c>
      <c r="AD10" s="17" t="s">
        <v>36</v>
      </c>
      <c r="AE10" s="225"/>
      <c r="AF10" s="226"/>
    </row>
    <row r="11" spans="1:71" s="24" customFormat="1" ht="127.5" customHeight="1">
      <c r="A11" s="213" t="s">
        <v>37</v>
      </c>
      <c r="B11" s="213" t="s">
        <v>45</v>
      </c>
      <c r="C11" s="213">
        <v>7992</v>
      </c>
      <c r="D11" s="213" t="s">
        <v>54</v>
      </c>
      <c r="E11" s="213" t="s">
        <v>54</v>
      </c>
      <c r="F11" s="213" t="s">
        <v>94</v>
      </c>
      <c r="G11" s="39">
        <v>1</v>
      </c>
      <c r="H11" s="39" t="s">
        <v>95</v>
      </c>
      <c r="I11" s="39" t="s">
        <v>96</v>
      </c>
      <c r="J11" s="39">
        <v>1</v>
      </c>
      <c r="K11" s="39" t="s">
        <v>95</v>
      </c>
      <c r="L11" s="39" t="s">
        <v>55</v>
      </c>
      <c r="M11" s="61">
        <v>1</v>
      </c>
      <c r="N11" s="47">
        <v>0.24992999999999999</v>
      </c>
      <c r="O11" s="40">
        <f>N11/M11</f>
        <v>0.24992999999999999</v>
      </c>
      <c r="P11" s="39">
        <v>1</v>
      </c>
      <c r="Q11" s="47">
        <v>0.49992000000000003</v>
      </c>
      <c r="R11" s="40">
        <f t="shared" ref="R11:R36" si="0">Q11/P11</f>
        <v>0.49992000000000003</v>
      </c>
      <c r="S11" s="112">
        <v>1</v>
      </c>
      <c r="T11" s="112">
        <v>0.75</v>
      </c>
      <c r="U11" s="113">
        <f t="shared" ref="U11:U36" si="1">T11/S11</f>
        <v>0.75</v>
      </c>
      <c r="V11" s="39">
        <v>1</v>
      </c>
      <c r="W11" s="39">
        <v>1</v>
      </c>
      <c r="X11" s="40">
        <f t="shared" ref="X11:X37" si="2">W11/V11</f>
        <v>1</v>
      </c>
      <c r="Y11" s="174">
        <v>0.49992000000000003</v>
      </c>
      <c r="Z11" s="175">
        <v>0.49992000000000003</v>
      </c>
      <c r="AA11" s="258" t="s">
        <v>1109</v>
      </c>
      <c r="AB11" s="259">
        <v>1</v>
      </c>
      <c r="AC11" s="260">
        <f>+AB11/V11</f>
        <v>1</v>
      </c>
      <c r="AD11" s="261" t="s">
        <v>1055</v>
      </c>
      <c r="AE11" s="177">
        <f>+AC11</f>
        <v>1</v>
      </c>
      <c r="AF11" s="178">
        <f>+AE11</f>
        <v>1</v>
      </c>
    </row>
    <row r="12" spans="1:71" s="24" customFormat="1" ht="110.25" customHeight="1">
      <c r="A12" s="213"/>
      <c r="B12" s="213"/>
      <c r="C12" s="213"/>
      <c r="D12" s="213"/>
      <c r="E12" s="213"/>
      <c r="F12" s="213"/>
      <c r="G12" s="39">
        <v>2</v>
      </c>
      <c r="H12" s="39" t="s">
        <v>97</v>
      </c>
      <c r="I12" s="39" t="s">
        <v>96</v>
      </c>
      <c r="J12" s="39">
        <v>6</v>
      </c>
      <c r="K12" s="39" t="s">
        <v>97</v>
      </c>
      <c r="L12" s="39" t="s">
        <v>55</v>
      </c>
      <c r="M12" s="61">
        <v>6</v>
      </c>
      <c r="N12" s="39">
        <v>1.5</v>
      </c>
      <c r="O12" s="40">
        <f t="shared" ref="O12:O60" si="3">N12/M12</f>
        <v>0.25</v>
      </c>
      <c r="P12" s="39">
        <v>6</v>
      </c>
      <c r="Q12" s="39">
        <v>3</v>
      </c>
      <c r="R12" s="40">
        <f t="shared" si="0"/>
        <v>0.5</v>
      </c>
      <c r="S12" s="112">
        <v>6</v>
      </c>
      <c r="T12" s="112">
        <v>4.5</v>
      </c>
      <c r="U12" s="113">
        <f t="shared" si="1"/>
        <v>0.75</v>
      </c>
      <c r="V12" s="39">
        <v>6</v>
      </c>
      <c r="W12" s="39">
        <v>6</v>
      </c>
      <c r="X12" s="40">
        <f t="shared" si="2"/>
        <v>1</v>
      </c>
      <c r="Y12" s="174">
        <v>3</v>
      </c>
      <c r="Z12" s="175">
        <v>0.5</v>
      </c>
      <c r="AA12" s="258" t="s">
        <v>98</v>
      </c>
      <c r="AB12" s="259">
        <v>6</v>
      </c>
      <c r="AC12" s="260">
        <f t="shared" ref="AC12:AC22" si="4">+AB12/V12</f>
        <v>1</v>
      </c>
      <c r="AD12" s="261" t="s">
        <v>1056</v>
      </c>
      <c r="AE12" s="177">
        <f t="shared" ref="AE12:AE47" si="5">+AC12</f>
        <v>1</v>
      </c>
      <c r="AF12" s="178">
        <f t="shared" ref="AF12:AF47" si="6">+AE12</f>
        <v>1</v>
      </c>
    </row>
    <row r="13" spans="1:71" s="24" customFormat="1" ht="132" customHeight="1">
      <c r="A13" s="213"/>
      <c r="B13" s="213"/>
      <c r="C13" s="213"/>
      <c r="D13" s="213"/>
      <c r="E13" s="213"/>
      <c r="F13" s="213"/>
      <c r="G13" s="39">
        <v>3</v>
      </c>
      <c r="H13" s="39" t="s">
        <v>99</v>
      </c>
      <c r="I13" s="39" t="s">
        <v>58</v>
      </c>
      <c r="J13" s="39">
        <v>12</v>
      </c>
      <c r="K13" s="39" t="s">
        <v>99</v>
      </c>
      <c r="L13" s="39" t="s">
        <v>55</v>
      </c>
      <c r="M13" s="61">
        <v>9</v>
      </c>
      <c r="N13" s="39">
        <v>7</v>
      </c>
      <c r="O13" s="40">
        <f t="shared" si="3"/>
        <v>0.77777777777777779</v>
      </c>
      <c r="P13" s="39">
        <v>9</v>
      </c>
      <c r="Q13" s="39">
        <v>7</v>
      </c>
      <c r="R13" s="40">
        <f t="shared" si="0"/>
        <v>0.77777777777777779</v>
      </c>
      <c r="S13" s="112">
        <v>9</v>
      </c>
      <c r="T13" s="112">
        <v>8</v>
      </c>
      <c r="U13" s="113">
        <f t="shared" si="1"/>
        <v>0.88888888888888884</v>
      </c>
      <c r="V13" s="39">
        <v>9</v>
      </c>
      <c r="W13" s="39">
        <v>9</v>
      </c>
      <c r="X13" s="40">
        <f t="shared" si="2"/>
        <v>1</v>
      </c>
      <c r="Y13" s="174">
        <v>7</v>
      </c>
      <c r="Z13" s="175">
        <v>0.77777777777777779</v>
      </c>
      <c r="AA13" s="258" t="s">
        <v>100</v>
      </c>
      <c r="AB13" s="259">
        <v>9</v>
      </c>
      <c r="AC13" s="260">
        <f t="shared" si="4"/>
        <v>1</v>
      </c>
      <c r="AD13" s="261" t="s">
        <v>1057</v>
      </c>
      <c r="AE13" s="177">
        <f t="shared" si="5"/>
        <v>1</v>
      </c>
      <c r="AF13" s="178">
        <f t="shared" si="6"/>
        <v>1</v>
      </c>
    </row>
    <row r="14" spans="1:71" s="24" customFormat="1" ht="105.75" customHeight="1">
      <c r="A14" s="213"/>
      <c r="B14" s="213"/>
      <c r="C14" s="213"/>
      <c r="D14" s="213"/>
      <c r="E14" s="213"/>
      <c r="F14" s="213"/>
      <c r="G14" s="39">
        <v>4</v>
      </c>
      <c r="H14" s="39" t="s">
        <v>101</v>
      </c>
      <c r="I14" s="39" t="s">
        <v>43</v>
      </c>
      <c r="J14" s="39">
        <v>26000</v>
      </c>
      <c r="K14" s="39" t="s">
        <v>101</v>
      </c>
      <c r="L14" s="39" t="s">
        <v>55</v>
      </c>
      <c r="M14" s="61">
        <v>7000</v>
      </c>
      <c r="N14" s="42">
        <v>1044</v>
      </c>
      <c r="O14" s="40">
        <f t="shared" si="3"/>
        <v>0.14914285714285713</v>
      </c>
      <c r="P14" s="61">
        <v>7000</v>
      </c>
      <c r="Q14" s="61">
        <v>4330</v>
      </c>
      <c r="R14" s="40">
        <f t="shared" si="0"/>
        <v>0.61857142857142855</v>
      </c>
      <c r="S14" s="114">
        <v>8500</v>
      </c>
      <c r="T14" s="112">
        <v>8015</v>
      </c>
      <c r="U14" s="113">
        <f t="shared" si="1"/>
        <v>0.94294117647058828</v>
      </c>
      <c r="V14" s="42">
        <v>10259</v>
      </c>
      <c r="W14" s="42">
        <v>10259</v>
      </c>
      <c r="X14" s="40">
        <f t="shared" si="2"/>
        <v>1</v>
      </c>
      <c r="Y14" s="174">
        <v>4330</v>
      </c>
      <c r="Z14" s="175">
        <v>0.61857142857142855</v>
      </c>
      <c r="AA14" s="258" t="s">
        <v>102</v>
      </c>
      <c r="AB14" s="259">
        <v>10259</v>
      </c>
      <c r="AC14" s="260">
        <f t="shared" si="4"/>
        <v>1</v>
      </c>
      <c r="AD14" s="261" t="s">
        <v>1058</v>
      </c>
      <c r="AE14" s="177">
        <f t="shared" si="5"/>
        <v>1</v>
      </c>
      <c r="AF14" s="178">
        <f t="shared" si="6"/>
        <v>1</v>
      </c>
    </row>
    <row r="15" spans="1:71" s="24" customFormat="1" ht="96.6" customHeight="1">
      <c r="A15" s="213"/>
      <c r="B15" s="213"/>
      <c r="C15" s="213"/>
      <c r="D15" s="213"/>
      <c r="E15" s="213"/>
      <c r="F15" s="213"/>
      <c r="G15" s="39">
        <v>5</v>
      </c>
      <c r="H15" s="39" t="s">
        <v>103</v>
      </c>
      <c r="I15" s="39" t="s">
        <v>43</v>
      </c>
      <c r="J15" s="39">
        <v>20000</v>
      </c>
      <c r="K15" s="39" t="s">
        <v>103</v>
      </c>
      <c r="L15" s="39" t="s">
        <v>55</v>
      </c>
      <c r="M15" s="61">
        <v>6000</v>
      </c>
      <c r="N15" s="39">
        <v>118</v>
      </c>
      <c r="O15" s="40">
        <f t="shared" si="3"/>
        <v>1.9666666666666666E-2</v>
      </c>
      <c r="P15" s="39">
        <v>6000</v>
      </c>
      <c r="Q15" s="39">
        <v>504</v>
      </c>
      <c r="R15" s="40">
        <f t="shared" si="0"/>
        <v>8.4000000000000005E-2</v>
      </c>
      <c r="S15" s="114">
        <v>6000</v>
      </c>
      <c r="T15" s="114">
        <v>1482</v>
      </c>
      <c r="U15" s="113">
        <f t="shared" si="1"/>
        <v>0.247</v>
      </c>
      <c r="V15" s="42">
        <v>6000</v>
      </c>
      <c r="W15" s="42">
        <v>6007</v>
      </c>
      <c r="X15" s="48">
        <f t="shared" si="2"/>
        <v>1.0011666666666668</v>
      </c>
      <c r="Y15" s="174">
        <v>504</v>
      </c>
      <c r="Z15" s="175">
        <v>8.4000000000000005E-2</v>
      </c>
      <c r="AA15" s="258" t="s">
        <v>104</v>
      </c>
      <c r="AB15" s="259">
        <v>6007</v>
      </c>
      <c r="AC15" s="260">
        <f t="shared" si="4"/>
        <v>1.0011666666666668</v>
      </c>
      <c r="AD15" s="261" t="s">
        <v>1059</v>
      </c>
      <c r="AE15" s="177">
        <f t="shared" si="5"/>
        <v>1.0011666666666668</v>
      </c>
      <c r="AF15" s="178">
        <f>+AE15</f>
        <v>1.0011666666666668</v>
      </c>
    </row>
    <row r="16" spans="1:71" s="24" customFormat="1" ht="89.25" customHeight="1">
      <c r="A16" s="213"/>
      <c r="B16" s="213"/>
      <c r="C16" s="213"/>
      <c r="D16" s="213"/>
      <c r="E16" s="213"/>
      <c r="F16" s="213"/>
      <c r="G16" s="39">
        <v>6</v>
      </c>
      <c r="H16" s="39" t="s">
        <v>105</v>
      </c>
      <c r="I16" s="39" t="s">
        <v>96</v>
      </c>
      <c r="J16" s="39">
        <v>100</v>
      </c>
      <c r="K16" s="39" t="s">
        <v>105</v>
      </c>
      <c r="L16" s="39" t="s">
        <v>55</v>
      </c>
      <c r="M16" s="67">
        <v>1</v>
      </c>
      <c r="N16" s="40">
        <v>0.25</v>
      </c>
      <c r="O16" s="40">
        <f t="shared" si="3"/>
        <v>0.25</v>
      </c>
      <c r="P16" s="40">
        <v>1</v>
      </c>
      <c r="Q16" s="40">
        <v>0.5</v>
      </c>
      <c r="R16" s="40">
        <f t="shared" si="0"/>
        <v>0.5</v>
      </c>
      <c r="S16" s="112">
        <v>100</v>
      </c>
      <c r="T16" s="130">
        <v>74.989999999999995</v>
      </c>
      <c r="U16" s="113">
        <f t="shared" si="1"/>
        <v>0.7498999999999999</v>
      </c>
      <c r="V16" s="39">
        <v>100</v>
      </c>
      <c r="W16" s="39">
        <v>100</v>
      </c>
      <c r="X16" s="40">
        <f t="shared" si="2"/>
        <v>1</v>
      </c>
      <c r="Y16" s="177">
        <v>0.5</v>
      </c>
      <c r="Z16" s="175">
        <v>0.5</v>
      </c>
      <c r="AA16" s="258" t="s">
        <v>106</v>
      </c>
      <c r="AB16" s="259">
        <v>100</v>
      </c>
      <c r="AC16" s="260">
        <f t="shared" si="4"/>
        <v>1</v>
      </c>
      <c r="AD16" s="261" t="s">
        <v>1060</v>
      </c>
      <c r="AE16" s="177">
        <f t="shared" si="5"/>
        <v>1</v>
      </c>
      <c r="AF16" s="178">
        <f t="shared" si="6"/>
        <v>1</v>
      </c>
    </row>
    <row r="17" spans="1:32" s="24" customFormat="1" ht="86.25" customHeight="1">
      <c r="A17" s="213"/>
      <c r="B17" s="213"/>
      <c r="C17" s="213"/>
      <c r="D17" s="213"/>
      <c r="E17" s="213"/>
      <c r="F17" s="213"/>
      <c r="G17" s="39">
        <v>7</v>
      </c>
      <c r="H17" s="39" t="s">
        <v>107</v>
      </c>
      <c r="I17" s="39" t="s">
        <v>43</v>
      </c>
      <c r="J17" s="39">
        <v>1000000</v>
      </c>
      <c r="K17" s="39" t="s">
        <v>107</v>
      </c>
      <c r="L17" s="39" t="s">
        <v>55</v>
      </c>
      <c r="M17" s="62">
        <v>310000</v>
      </c>
      <c r="N17" s="42">
        <v>42289</v>
      </c>
      <c r="O17" s="40">
        <f t="shared" si="3"/>
        <v>0.13641612903225805</v>
      </c>
      <c r="P17" s="62">
        <v>310000</v>
      </c>
      <c r="Q17" s="62">
        <v>115335</v>
      </c>
      <c r="R17" s="40">
        <f t="shared" si="0"/>
        <v>0.37204838709677418</v>
      </c>
      <c r="S17" s="114">
        <v>310000</v>
      </c>
      <c r="T17" s="114">
        <v>221840</v>
      </c>
      <c r="U17" s="113">
        <f t="shared" si="1"/>
        <v>0.71561290322580651</v>
      </c>
      <c r="V17" s="42">
        <v>310000</v>
      </c>
      <c r="W17" s="42">
        <v>310596</v>
      </c>
      <c r="X17" s="48">
        <f t="shared" si="2"/>
        <v>1.0019225806451613</v>
      </c>
      <c r="Y17" s="174">
        <v>115335</v>
      </c>
      <c r="Z17" s="175">
        <v>0.37204838709677418</v>
      </c>
      <c r="AA17" s="258" t="s">
        <v>108</v>
      </c>
      <c r="AB17" s="259">
        <v>310596</v>
      </c>
      <c r="AC17" s="260">
        <f t="shared" si="4"/>
        <v>1.0019225806451613</v>
      </c>
      <c r="AD17" s="261" t="s">
        <v>1061</v>
      </c>
      <c r="AE17" s="177">
        <f t="shared" si="5"/>
        <v>1.0019225806451613</v>
      </c>
      <c r="AF17" s="178">
        <f t="shared" si="6"/>
        <v>1.0019225806451613</v>
      </c>
    </row>
    <row r="18" spans="1:32" s="24" customFormat="1" ht="229.5" customHeight="1">
      <c r="A18" s="213"/>
      <c r="B18" s="213"/>
      <c r="C18" s="213"/>
      <c r="D18" s="213"/>
      <c r="E18" s="213"/>
      <c r="F18" s="213"/>
      <c r="G18" s="39">
        <v>8</v>
      </c>
      <c r="H18" s="39" t="s">
        <v>109</v>
      </c>
      <c r="I18" s="39" t="s">
        <v>43</v>
      </c>
      <c r="J18" s="39">
        <v>30</v>
      </c>
      <c r="K18" s="39" t="s">
        <v>109</v>
      </c>
      <c r="L18" s="39" t="s">
        <v>55</v>
      </c>
      <c r="M18" s="61">
        <v>9</v>
      </c>
      <c r="N18" s="47">
        <v>2.4119999999999999</v>
      </c>
      <c r="O18" s="40">
        <f t="shared" si="3"/>
        <v>0.26800000000000002</v>
      </c>
      <c r="P18" s="39">
        <v>9</v>
      </c>
      <c r="Q18" s="39">
        <v>4.0030000000000001</v>
      </c>
      <c r="R18" s="40">
        <f t="shared" si="0"/>
        <v>0.44477777777777777</v>
      </c>
      <c r="S18" s="112">
        <v>9</v>
      </c>
      <c r="T18" s="131">
        <v>5.979000000000001</v>
      </c>
      <c r="U18" s="113">
        <f t="shared" si="1"/>
        <v>0.66433333333333344</v>
      </c>
      <c r="V18" s="39">
        <v>9</v>
      </c>
      <c r="W18" s="39">
        <v>9</v>
      </c>
      <c r="X18" s="40">
        <f t="shared" si="2"/>
        <v>1</v>
      </c>
      <c r="Y18" s="174">
        <v>4.0030000000000001</v>
      </c>
      <c r="Z18" s="175">
        <v>0.44477777777777777</v>
      </c>
      <c r="AA18" s="258" t="s">
        <v>110</v>
      </c>
      <c r="AB18" s="259">
        <v>9</v>
      </c>
      <c r="AC18" s="260">
        <f t="shared" si="4"/>
        <v>1</v>
      </c>
      <c r="AD18" s="261" t="s">
        <v>1062</v>
      </c>
      <c r="AE18" s="177">
        <f t="shared" si="5"/>
        <v>1</v>
      </c>
      <c r="AF18" s="178">
        <f t="shared" si="6"/>
        <v>1</v>
      </c>
    </row>
    <row r="19" spans="1:32" s="24" customFormat="1" ht="122.45" customHeight="1">
      <c r="A19" s="213"/>
      <c r="B19" s="213"/>
      <c r="C19" s="213"/>
      <c r="D19" s="213"/>
      <c r="E19" s="213"/>
      <c r="F19" s="213"/>
      <c r="G19" s="39">
        <v>9</v>
      </c>
      <c r="H19" s="39" t="s">
        <v>111</v>
      </c>
      <c r="I19" s="39" t="s">
        <v>43</v>
      </c>
      <c r="J19" s="39">
        <v>80</v>
      </c>
      <c r="K19" s="39" t="s">
        <v>111</v>
      </c>
      <c r="L19" s="39" t="s">
        <v>55</v>
      </c>
      <c r="M19" s="61">
        <v>25</v>
      </c>
      <c r="N19" s="59">
        <v>0</v>
      </c>
      <c r="O19" s="40">
        <f t="shared" si="3"/>
        <v>0</v>
      </c>
      <c r="P19" s="39">
        <v>25</v>
      </c>
      <c r="Q19" s="39">
        <v>8.0289999999999999</v>
      </c>
      <c r="R19" s="40">
        <f t="shared" si="0"/>
        <v>0.32116</v>
      </c>
      <c r="S19" s="112">
        <v>25</v>
      </c>
      <c r="T19" s="129">
        <v>18.510000000000002</v>
      </c>
      <c r="U19" s="113">
        <f t="shared" si="1"/>
        <v>0.74040000000000006</v>
      </c>
      <c r="V19" s="39">
        <v>25</v>
      </c>
      <c r="W19" s="39">
        <v>25.67</v>
      </c>
      <c r="X19" s="40">
        <f t="shared" si="2"/>
        <v>1.0268000000000002</v>
      </c>
      <c r="Y19" s="174">
        <v>8.0299999999999994</v>
      </c>
      <c r="Z19" s="175">
        <v>0.32116</v>
      </c>
      <c r="AA19" s="258" t="s">
        <v>65</v>
      </c>
      <c r="AB19" s="259">
        <v>25</v>
      </c>
      <c r="AC19" s="260">
        <f t="shared" si="4"/>
        <v>1</v>
      </c>
      <c r="AD19" s="261" t="s">
        <v>1063</v>
      </c>
      <c r="AE19" s="177">
        <f t="shared" si="5"/>
        <v>1</v>
      </c>
      <c r="AF19" s="178">
        <f t="shared" si="6"/>
        <v>1</v>
      </c>
    </row>
    <row r="20" spans="1:32" s="24" customFormat="1" ht="79.150000000000006" customHeight="1">
      <c r="A20" s="213"/>
      <c r="B20" s="213"/>
      <c r="C20" s="213"/>
      <c r="D20" s="213"/>
      <c r="E20" s="213"/>
      <c r="F20" s="213"/>
      <c r="G20" s="39">
        <v>10</v>
      </c>
      <c r="H20" s="39" t="s">
        <v>112</v>
      </c>
      <c r="I20" s="39" t="s">
        <v>58</v>
      </c>
      <c r="J20" s="39">
        <v>200000</v>
      </c>
      <c r="K20" s="39" t="s">
        <v>112</v>
      </c>
      <c r="L20" s="39" t="s">
        <v>55</v>
      </c>
      <c r="M20" s="61">
        <v>155000</v>
      </c>
      <c r="N20" s="42">
        <v>85806.1</v>
      </c>
      <c r="O20" s="40">
        <f t="shared" si="3"/>
        <v>0.55358774193548388</v>
      </c>
      <c r="P20" s="61">
        <v>155000</v>
      </c>
      <c r="Q20" s="61">
        <v>155000</v>
      </c>
      <c r="R20" s="40">
        <f t="shared" si="0"/>
        <v>1</v>
      </c>
      <c r="S20" s="114">
        <v>155000</v>
      </c>
      <c r="T20" s="114">
        <v>155000</v>
      </c>
      <c r="U20" s="113">
        <f t="shared" si="1"/>
        <v>1</v>
      </c>
      <c r="V20" s="42">
        <v>155000</v>
      </c>
      <c r="W20" s="42">
        <v>155000</v>
      </c>
      <c r="X20" s="40">
        <f t="shared" si="2"/>
        <v>1</v>
      </c>
      <c r="Y20" s="174">
        <v>155000</v>
      </c>
      <c r="Z20" s="175">
        <v>1</v>
      </c>
      <c r="AA20" s="258" t="s">
        <v>62</v>
      </c>
      <c r="AB20" s="259">
        <v>155000</v>
      </c>
      <c r="AC20" s="260">
        <f t="shared" si="4"/>
        <v>1</v>
      </c>
      <c r="AD20" s="261" t="s">
        <v>1064</v>
      </c>
      <c r="AE20" s="177">
        <f t="shared" si="5"/>
        <v>1</v>
      </c>
      <c r="AF20" s="178">
        <f t="shared" si="6"/>
        <v>1</v>
      </c>
    </row>
    <row r="21" spans="1:32" s="24" customFormat="1" ht="150" customHeight="1">
      <c r="A21" s="213"/>
      <c r="B21" s="213"/>
      <c r="C21" s="213"/>
      <c r="D21" s="213"/>
      <c r="E21" s="213"/>
      <c r="F21" s="213"/>
      <c r="G21" s="39">
        <v>11</v>
      </c>
      <c r="H21" s="39" t="s">
        <v>113</v>
      </c>
      <c r="I21" s="39" t="s">
        <v>58</v>
      </c>
      <c r="J21" s="39">
        <v>300000</v>
      </c>
      <c r="K21" s="39" t="s">
        <v>113</v>
      </c>
      <c r="L21" s="39" t="s">
        <v>55</v>
      </c>
      <c r="M21" s="61">
        <v>300000</v>
      </c>
      <c r="N21" s="49">
        <v>35845</v>
      </c>
      <c r="O21" s="40">
        <f t="shared" si="3"/>
        <v>0.11948333333333333</v>
      </c>
      <c r="P21" s="61">
        <v>300000</v>
      </c>
      <c r="Q21" s="61">
        <v>140070</v>
      </c>
      <c r="R21" s="40">
        <f t="shared" si="0"/>
        <v>0.46689999999999998</v>
      </c>
      <c r="S21" s="114">
        <v>300000</v>
      </c>
      <c r="T21" s="114">
        <v>277144</v>
      </c>
      <c r="U21" s="113">
        <f t="shared" si="1"/>
        <v>0.92381333333333338</v>
      </c>
      <c r="V21" s="42">
        <v>300000</v>
      </c>
      <c r="W21" s="42">
        <v>303231</v>
      </c>
      <c r="X21" s="40">
        <f t="shared" si="2"/>
        <v>1.0107699999999999</v>
      </c>
      <c r="Y21" s="174">
        <v>140070</v>
      </c>
      <c r="Z21" s="175">
        <v>0.46689999999999998</v>
      </c>
      <c r="AA21" s="258" t="s">
        <v>114</v>
      </c>
      <c r="AB21" s="262">
        <v>300000</v>
      </c>
      <c r="AC21" s="260">
        <f t="shared" si="4"/>
        <v>1</v>
      </c>
      <c r="AD21" s="261" t="s">
        <v>1065</v>
      </c>
      <c r="AE21" s="177">
        <f t="shared" si="5"/>
        <v>1</v>
      </c>
      <c r="AF21" s="178">
        <f t="shared" si="6"/>
        <v>1</v>
      </c>
    </row>
    <row r="22" spans="1:32" s="24" customFormat="1" ht="114" customHeight="1">
      <c r="A22" s="213"/>
      <c r="B22" s="213"/>
      <c r="C22" s="213"/>
      <c r="D22" s="213"/>
      <c r="E22" s="213"/>
      <c r="F22" s="213"/>
      <c r="G22" s="39">
        <v>12</v>
      </c>
      <c r="H22" s="39" t="s">
        <v>115</v>
      </c>
      <c r="I22" s="39" t="s">
        <v>58</v>
      </c>
      <c r="J22" s="39">
        <v>190000</v>
      </c>
      <c r="K22" s="39" t="s">
        <v>115</v>
      </c>
      <c r="L22" s="39" t="s">
        <v>55</v>
      </c>
      <c r="M22" s="61">
        <v>190000</v>
      </c>
      <c r="N22" s="42">
        <v>20082</v>
      </c>
      <c r="O22" s="40">
        <f t="shared" si="3"/>
        <v>0.10569473684210526</v>
      </c>
      <c r="P22" s="61">
        <v>190000</v>
      </c>
      <c r="Q22" s="42">
        <v>46194</v>
      </c>
      <c r="R22" s="40">
        <f t="shared" si="0"/>
        <v>0.24312631578947369</v>
      </c>
      <c r="S22" s="114">
        <v>190000</v>
      </c>
      <c r="T22" s="114">
        <v>108203</v>
      </c>
      <c r="U22" s="113">
        <f t="shared" si="1"/>
        <v>0.56948947368421055</v>
      </c>
      <c r="V22" s="42">
        <v>190000</v>
      </c>
      <c r="W22" s="42">
        <v>192133</v>
      </c>
      <c r="X22" s="40">
        <f t="shared" si="2"/>
        <v>1.0112263157894736</v>
      </c>
      <c r="Y22" s="174">
        <v>46194</v>
      </c>
      <c r="Z22" s="175">
        <v>0.24312631578947369</v>
      </c>
      <c r="AA22" s="258" t="s">
        <v>116</v>
      </c>
      <c r="AB22" s="262">
        <v>190000</v>
      </c>
      <c r="AC22" s="260">
        <f t="shared" si="4"/>
        <v>1</v>
      </c>
      <c r="AD22" s="261" t="s">
        <v>1066</v>
      </c>
      <c r="AE22" s="177">
        <f t="shared" si="5"/>
        <v>1</v>
      </c>
      <c r="AF22" s="178">
        <f t="shared" si="6"/>
        <v>1</v>
      </c>
    </row>
    <row r="23" spans="1:32" s="24" customFormat="1" ht="142.5" customHeight="1">
      <c r="A23" s="213"/>
      <c r="B23" s="213"/>
      <c r="C23" s="213"/>
      <c r="D23" s="213"/>
      <c r="E23" s="213"/>
      <c r="F23" s="213"/>
      <c r="G23" s="39">
        <v>13</v>
      </c>
      <c r="H23" s="39" t="s">
        <v>117</v>
      </c>
      <c r="I23" s="39" t="s">
        <v>96</v>
      </c>
      <c r="J23" s="39">
        <v>10000</v>
      </c>
      <c r="K23" s="39" t="s">
        <v>117</v>
      </c>
      <c r="L23" s="39" t="s">
        <v>55</v>
      </c>
      <c r="M23" s="61">
        <v>10000</v>
      </c>
      <c r="N23" s="42">
        <v>2004</v>
      </c>
      <c r="O23" s="40">
        <f t="shared" si="3"/>
        <v>0.20039999999999999</v>
      </c>
      <c r="P23" s="61">
        <v>10000</v>
      </c>
      <c r="Q23" s="42">
        <v>7184</v>
      </c>
      <c r="R23" s="40">
        <f t="shared" si="0"/>
        <v>0.71840000000000004</v>
      </c>
      <c r="S23" s="114">
        <v>10000</v>
      </c>
      <c r="T23" s="114">
        <v>9697</v>
      </c>
      <c r="U23" s="113">
        <f t="shared" si="1"/>
        <v>0.96970000000000001</v>
      </c>
      <c r="V23" s="42">
        <v>10000</v>
      </c>
      <c r="W23" s="42">
        <v>10074</v>
      </c>
      <c r="X23" s="40">
        <f t="shared" si="2"/>
        <v>1.0074000000000001</v>
      </c>
      <c r="Y23" s="174">
        <v>7184</v>
      </c>
      <c r="Z23" s="175">
        <v>0.71840000000000004</v>
      </c>
      <c r="AA23" s="258" t="s">
        <v>118</v>
      </c>
      <c r="AB23" s="259">
        <v>10000</v>
      </c>
      <c r="AC23" s="260">
        <f>+AB23/V23</f>
        <v>1</v>
      </c>
      <c r="AD23" s="261" t="s">
        <v>1067</v>
      </c>
      <c r="AE23" s="177">
        <f t="shared" si="5"/>
        <v>1</v>
      </c>
      <c r="AF23" s="178">
        <f t="shared" si="6"/>
        <v>1</v>
      </c>
    </row>
    <row r="24" spans="1:32" s="24" customFormat="1" ht="159.75" customHeight="1">
      <c r="A24" s="213"/>
      <c r="B24" s="213"/>
      <c r="C24" s="213"/>
      <c r="D24" s="213"/>
      <c r="E24" s="213"/>
      <c r="F24" s="213"/>
      <c r="G24" s="39">
        <v>14</v>
      </c>
      <c r="H24" s="39" t="s">
        <v>119</v>
      </c>
      <c r="I24" s="39" t="s">
        <v>58</v>
      </c>
      <c r="J24" s="39">
        <v>50</v>
      </c>
      <c r="K24" s="39" t="s">
        <v>119</v>
      </c>
      <c r="L24" s="39" t="s">
        <v>55</v>
      </c>
      <c r="M24" s="61">
        <v>20</v>
      </c>
      <c r="N24" s="39">
        <v>7</v>
      </c>
      <c r="O24" s="40">
        <f t="shared" si="3"/>
        <v>0.35</v>
      </c>
      <c r="P24" s="39">
        <v>20</v>
      </c>
      <c r="Q24" s="39">
        <v>11.2</v>
      </c>
      <c r="R24" s="40">
        <f t="shared" si="0"/>
        <v>0.55999999999999994</v>
      </c>
      <c r="S24" s="112">
        <v>20</v>
      </c>
      <c r="T24" s="112">
        <v>16</v>
      </c>
      <c r="U24" s="113">
        <f t="shared" si="1"/>
        <v>0.8</v>
      </c>
      <c r="V24" s="39">
        <v>20</v>
      </c>
      <c r="W24" s="39">
        <v>20</v>
      </c>
      <c r="X24" s="40">
        <f t="shared" si="2"/>
        <v>1</v>
      </c>
      <c r="Y24" s="174">
        <v>11.2</v>
      </c>
      <c r="Z24" s="175">
        <v>0.55999999999999994</v>
      </c>
      <c r="AA24" s="258" t="s">
        <v>120</v>
      </c>
      <c r="AB24" s="259">
        <v>20</v>
      </c>
      <c r="AC24" s="260">
        <f t="shared" ref="AC24:AC25" si="7">+AB24/V24</f>
        <v>1</v>
      </c>
      <c r="AD24" s="261" t="s">
        <v>1068</v>
      </c>
      <c r="AE24" s="177">
        <f t="shared" si="5"/>
        <v>1</v>
      </c>
      <c r="AF24" s="178">
        <f t="shared" si="6"/>
        <v>1</v>
      </c>
    </row>
    <row r="25" spans="1:32" s="24" customFormat="1" ht="108.75" customHeight="1">
      <c r="A25" s="213"/>
      <c r="B25" s="213"/>
      <c r="C25" s="213"/>
      <c r="D25" s="213"/>
      <c r="E25" s="213"/>
      <c r="F25" s="213"/>
      <c r="G25" s="39">
        <v>15</v>
      </c>
      <c r="H25" s="39" t="s">
        <v>121</v>
      </c>
      <c r="I25" s="39" t="s">
        <v>96</v>
      </c>
      <c r="J25" s="39">
        <v>100</v>
      </c>
      <c r="K25" s="39" t="s">
        <v>121</v>
      </c>
      <c r="L25" s="39" t="s">
        <v>55</v>
      </c>
      <c r="M25" s="61">
        <v>100</v>
      </c>
      <c r="N25" s="47">
        <v>25</v>
      </c>
      <c r="O25" s="40">
        <f t="shared" si="3"/>
        <v>0.25</v>
      </c>
      <c r="P25" s="39">
        <v>100</v>
      </c>
      <c r="Q25" s="39">
        <v>50</v>
      </c>
      <c r="R25" s="40">
        <f t="shared" si="0"/>
        <v>0.5</v>
      </c>
      <c r="S25" s="112">
        <v>100</v>
      </c>
      <c r="T25" s="130">
        <v>74.989999999999995</v>
      </c>
      <c r="U25" s="113">
        <f t="shared" si="1"/>
        <v>0.7498999999999999</v>
      </c>
      <c r="V25" s="39">
        <v>100</v>
      </c>
      <c r="W25" s="39">
        <v>100</v>
      </c>
      <c r="X25" s="40">
        <f t="shared" si="2"/>
        <v>1</v>
      </c>
      <c r="Y25" s="174">
        <v>50</v>
      </c>
      <c r="Z25" s="175">
        <v>0.5</v>
      </c>
      <c r="AA25" s="258" t="s">
        <v>122</v>
      </c>
      <c r="AB25" s="259">
        <v>100</v>
      </c>
      <c r="AC25" s="260">
        <f t="shared" si="7"/>
        <v>1</v>
      </c>
      <c r="AD25" s="261" t="s">
        <v>1069</v>
      </c>
      <c r="AE25" s="177">
        <f t="shared" si="5"/>
        <v>1</v>
      </c>
      <c r="AF25" s="178">
        <f t="shared" si="6"/>
        <v>1</v>
      </c>
    </row>
    <row r="26" spans="1:32" s="24" customFormat="1" ht="78" customHeight="1">
      <c r="A26" s="213"/>
      <c r="B26" s="213" t="s">
        <v>45</v>
      </c>
      <c r="C26" s="213">
        <v>8018</v>
      </c>
      <c r="D26" s="213" t="s">
        <v>72</v>
      </c>
      <c r="E26" s="213" t="s">
        <v>72</v>
      </c>
      <c r="F26" s="213" t="s">
        <v>94</v>
      </c>
      <c r="G26" s="39">
        <v>1</v>
      </c>
      <c r="H26" s="39" t="s">
        <v>123</v>
      </c>
      <c r="I26" s="39" t="s">
        <v>43</v>
      </c>
      <c r="J26" s="39">
        <v>20000</v>
      </c>
      <c r="K26" s="39" t="s">
        <v>123</v>
      </c>
      <c r="L26" s="39" t="s">
        <v>55</v>
      </c>
      <c r="M26" s="42">
        <v>6000</v>
      </c>
      <c r="N26" s="61">
        <v>330</v>
      </c>
      <c r="O26" s="40">
        <f t="shared" si="3"/>
        <v>5.5E-2</v>
      </c>
      <c r="P26" s="42">
        <v>6000</v>
      </c>
      <c r="Q26" s="42">
        <v>3304</v>
      </c>
      <c r="R26" s="40">
        <f t="shared" si="0"/>
        <v>0.55066666666666664</v>
      </c>
      <c r="S26" s="115">
        <v>6600</v>
      </c>
      <c r="T26" s="115">
        <v>6055</v>
      </c>
      <c r="U26" s="117">
        <f t="shared" si="1"/>
        <v>0.91742424242424248</v>
      </c>
      <c r="V26" s="42">
        <v>6878</v>
      </c>
      <c r="W26" s="42">
        <v>6878</v>
      </c>
      <c r="X26" s="40">
        <f t="shared" si="2"/>
        <v>1</v>
      </c>
      <c r="Y26" s="174">
        <v>3304</v>
      </c>
      <c r="Z26" s="175">
        <v>0.55066666666666664</v>
      </c>
      <c r="AA26" s="258" t="s">
        <v>124</v>
      </c>
      <c r="AB26" s="259">
        <v>6878</v>
      </c>
      <c r="AC26" s="260">
        <f>+AB26/W26</f>
        <v>1</v>
      </c>
      <c r="AD26" s="261" t="s">
        <v>1070</v>
      </c>
      <c r="AE26" s="177">
        <f t="shared" si="5"/>
        <v>1</v>
      </c>
      <c r="AF26" s="178">
        <f t="shared" si="6"/>
        <v>1</v>
      </c>
    </row>
    <row r="27" spans="1:32" s="24" customFormat="1" ht="48" customHeight="1">
      <c r="A27" s="213"/>
      <c r="B27" s="213"/>
      <c r="C27" s="213"/>
      <c r="D27" s="213"/>
      <c r="E27" s="213"/>
      <c r="F27" s="213"/>
      <c r="G27" s="39">
        <v>2</v>
      </c>
      <c r="H27" s="39" t="s">
        <v>125</v>
      </c>
      <c r="I27" s="39" t="s">
        <v>43</v>
      </c>
      <c r="J27" s="39">
        <v>25000</v>
      </c>
      <c r="K27" s="39" t="s">
        <v>125</v>
      </c>
      <c r="L27" s="39" t="s">
        <v>55</v>
      </c>
      <c r="M27" s="42">
        <v>7000</v>
      </c>
      <c r="N27" s="63">
        <f>236+736</f>
        <v>972</v>
      </c>
      <c r="O27" s="40">
        <f t="shared" si="3"/>
        <v>0.13885714285714285</v>
      </c>
      <c r="P27" s="42">
        <v>7000</v>
      </c>
      <c r="Q27" s="42">
        <v>3481</v>
      </c>
      <c r="R27" s="40">
        <f t="shared" si="0"/>
        <v>0.49728571428571428</v>
      </c>
      <c r="S27" s="115">
        <v>7000</v>
      </c>
      <c r="T27" s="115">
        <v>6036</v>
      </c>
      <c r="U27" s="117">
        <f t="shared" si="1"/>
        <v>0.86228571428571432</v>
      </c>
      <c r="V27" s="42">
        <v>7046</v>
      </c>
      <c r="W27" s="42">
        <v>7046</v>
      </c>
      <c r="X27" s="40">
        <f t="shared" si="2"/>
        <v>1</v>
      </c>
      <c r="Y27" s="174">
        <v>3481</v>
      </c>
      <c r="Z27" s="175">
        <v>0.49728571428571428</v>
      </c>
      <c r="AA27" s="258" t="s">
        <v>126</v>
      </c>
      <c r="AB27" s="259">
        <v>7046</v>
      </c>
      <c r="AC27" s="263">
        <f t="shared" ref="AC27:AC35" si="8">+AB27/W27</f>
        <v>1</v>
      </c>
      <c r="AD27" s="258" t="s">
        <v>1071</v>
      </c>
      <c r="AE27" s="176">
        <f t="shared" si="5"/>
        <v>1</v>
      </c>
      <c r="AF27" s="178">
        <f t="shared" si="6"/>
        <v>1</v>
      </c>
    </row>
    <row r="28" spans="1:32" s="24" customFormat="1" ht="42.75">
      <c r="A28" s="213"/>
      <c r="B28" s="213"/>
      <c r="C28" s="213"/>
      <c r="D28" s="213"/>
      <c r="E28" s="213"/>
      <c r="F28" s="213"/>
      <c r="G28" s="39">
        <v>3</v>
      </c>
      <c r="H28" s="39" t="s">
        <v>127</v>
      </c>
      <c r="I28" s="39" t="s">
        <v>43</v>
      </c>
      <c r="J28" s="39">
        <v>15000</v>
      </c>
      <c r="K28" s="39" t="s">
        <v>127</v>
      </c>
      <c r="L28" s="39" t="s">
        <v>55</v>
      </c>
      <c r="M28" s="42">
        <v>4500</v>
      </c>
      <c r="N28" s="63">
        <f>160+617</f>
        <v>777</v>
      </c>
      <c r="O28" s="40">
        <f t="shared" si="3"/>
        <v>0.17266666666666666</v>
      </c>
      <c r="P28" s="42">
        <v>4500</v>
      </c>
      <c r="Q28" s="42">
        <v>2647</v>
      </c>
      <c r="R28" s="40">
        <f t="shared" si="0"/>
        <v>0.5882222222222222</v>
      </c>
      <c r="S28" s="115">
        <v>5200</v>
      </c>
      <c r="T28" s="115">
        <v>4764</v>
      </c>
      <c r="U28" s="117">
        <f t="shared" si="1"/>
        <v>0.91615384615384621</v>
      </c>
      <c r="V28" s="42">
        <v>5680</v>
      </c>
      <c r="W28" s="42">
        <v>5680</v>
      </c>
      <c r="X28" s="40">
        <f t="shared" si="2"/>
        <v>1</v>
      </c>
      <c r="Y28" s="174">
        <v>2647</v>
      </c>
      <c r="Z28" s="175">
        <v>0.5882222222222222</v>
      </c>
      <c r="AA28" s="258" t="s">
        <v>128</v>
      </c>
      <c r="AB28" s="259">
        <v>5680</v>
      </c>
      <c r="AC28" s="263">
        <f t="shared" si="8"/>
        <v>1</v>
      </c>
      <c r="AD28" s="258" t="s">
        <v>1072</v>
      </c>
      <c r="AE28" s="176">
        <f t="shared" si="5"/>
        <v>1</v>
      </c>
      <c r="AF28" s="178">
        <f t="shared" si="6"/>
        <v>1</v>
      </c>
    </row>
    <row r="29" spans="1:32" s="24" customFormat="1" ht="89.25">
      <c r="A29" s="213"/>
      <c r="B29" s="213"/>
      <c r="C29" s="213"/>
      <c r="D29" s="213"/>
      <c r="E29" s="213"/>
      <c r="F29" s="213"/>
      <c r="G29" s="39">
        <v>4</v>
      </c>
      <c r="H29" s="39" t="s">
        <v>129</v>
      </c>
      <c r="I29" s="39" t="s">
        <v>96</v>
      </c>
      <c r="J29" s="39">
        <v>1</v>
      </c>
      <c r="K29" s="39" t="s">
        <v>129</v>
      </c>
      <c r="L29" s="39" t="s">
        <v>55</v>
      </c>
      <c r="M29" s="39">
        <v>1</v>
      </c>
      <c r="N29" s="64">
        <f>0.09091+0.09091</f>
        <v>0.18182000000000001</v>
      </c>
      <c r="O29" s="40">
        <f t="shared" si="3"/>
        <v>0.18182000000000001</v>
      </c>
      <c r="P29" s="39">
        <v>1</v>
      </c>
      <c r="Q29" s="47">
        <v>0.45455000000000001</v>
      </c>
      <c r="R29" s="40">
        <f t="shared" si="0"/>
        <v>0.45455000000000001</v>
      </c>
      <c r="S29" s="116">
        <v>1</v>
      </c>
      <c r="T29" s="118">
        <v>0.72728000000000015</v>
      </c>
      <c r="U29" s="117">
        <f t="shared" si="1"/>
        <v>0.72728000000000015</v>
      </c>
      <c r="V29" s="39">
        <v>1</v>
      </c>
      <c r="W29" s="39">
        <v>1</v>
      </c>
      <c r="X29" s="40">
        <f t="shared" si="2"/>
        <v>1</v>
      </c>
      <c r="Y29" s="174">
        <v>0.45455000000000001</v>
      </c>
      <c r="Z29" s="175">
        <v>0.45455000000000001</v>
      </c>
      <c r="AA29" s="258" t="s">
        <v>130</v>
      </c>
      <c r="AB29" s="259">
        <v>1</v>
      </c>
      <c r="AC29" s="263">
        <f t="shared" si="8"/>
        <v>1</v>
      </c>
      <c r="AD29" s="258" t="s">
        <v>1073</v>
      </c>
      <c r="AE29" s="176">
        <f t="shared" si="5"/>
        <v>1</v>
      </c>
      <c r="AF29" s="178">
        <f t="shared" si="6"/>
        <v>1</v>
      </c>
    </row>
    <row r="30" spans="1:32" s="24" customFormat="1" ht="153">
      <c r="A30" s="213"/>
      <c r="B30" s="213"/>
      <c r="C30" s="213"/>
      <c r="D30" s="213"/>
      <c r="E30" s="213"/>
      <c r="F30" s="213"/>
      <c r="G30" s="39">
        <v>5</v>
      </c>
      <c r="H30" s="39" t="s">
        <v>131</v>
      </c>
      <c r="I30" s="39" t="s">
        <v>96</v>
      </c>
      <c r="J30" s="39">
        <v>19</v>
      </c>
      <c r="K30" s="39" t="s">
        <v>131</v>
      </c>
      <c r="L30" s="39" t="s">
        <v>55</v>
      </c>
      <c r="M30" s="39">
        <v>19</v>
      </c>
      <c r="N30" s="63">
        <f>1.03+2.81</f>
        <v>3.84</v>
      </c>
      <c r="O30" s="40">
        <f t="shared" si="3"/>
        <v>0.20210526315789473</v>
      </c>
      <c r="P30" s="39">
        <v>19</v>
      </c>
      <c r="Q30" s="47">
        <v>9.0660000000000007</v>
      </c>
      <c r="R30" s="40">
        <f t="shared" si="0"/>
        <v>0.47715789473684217</v>
      </c>
      <c r="S30" s="116">
        <v>19</v>
      </c>
      <c r="T30" s="118">
        <v>14.066000000000003</v>
      </c>
      <c r="U30" s="117">
        <f t="shared" si="1"/>
        <v>0.74031578947368437</v>
      </c>
      <c r="V30" s="39">
        <v>19</v>
      </c>
      <c r="W30" s="39">
        <v>19</v>
      </c>
      <c r="X30" s="40">
        <f t="shared" si="2"/>
        <v>1</v>
      </c>
      <c r="Y30" s="174">
        <v>9.0660000000000007</v>
      </c>
      <c r="Z30" s="175">
        <v>0.47715789473684217</v>
      </c>
      <c r="AA30" s="258" t="s">
        <v>132</v>
      </c>
      <c r="AB30" s="259">
        <v>19</v>
      </c>
      <c r="AC30" s="263">
        <f t="shared" si="8"/>
        <v>1</v>
      </c>
      <c r="AD30" s="258" t="s">
        <v>1074</v>
      </c>
      <c r="AE30" s="176">
        <f t="shared" si="5"/>
        <v>1</v>
      </c>
      <c r="AF30" s="178">
        <f t="shared" si="6"/>
        <v>1</v>
      </c>
    </row>
    <row r="31" spans="1:32" s="24" customFormat="1" ht="64.900000000000006" customHeight="1">
      <c r="A31" s="213"/>
      <c r="B31" s="213"/>
      <c r="C31" s="213"/>
      <c r="D31" s="213"/>
      <c r="E31" s="213"/>
      <c r="F31" s="213"/>
      <c r="G31" s="39">
        <v>6</v>
      </c>
      <c r="H31" s="39" t="s">
        <v>133</v>
      </c>
      <c r="I31" s="39" t="s">
        <v>58</v>
      </c>
      <c r="J31" s="39">
        <v>100</v>
      </c>
      <c r="K31" s="39" t="s">
        <v>133</v>
      </c>
      <c r="L31" s="39" t="s">
        <v>55</v>
      </c>
      <c r="M31" s="39">
        <v>30</v>
      </c>
      <c r="N31" s="63">
        <f>14+1.64+1.2</f>
        <v>16.84</v>
      </c>
      <c r="O31" s="40">
        <f t="shared" si="3"/>
        <v>0.56133333333333335</v>
      </c>
      <c r="P31" s="39">
        <v>30</v>
      </c>
      <c r="Q31" s="39">
        <v>21.78</v>
      </c>
      <c r="R31" s="40">
        <f t="shared" si="0"/>
        <v>0.72600000000000009</v>
      </c>
      <c r="S31" s="116">
        <v>30</v>
      </c>
      <c r="T31" s="116">
        <v>26.5</v>
      </c>
      <c r="U31" s="117">
        <f t="shared" si="1"/>
        <v>0.8833333333333333</v>
      </c>
      <c r="V31" s="39">
        <v>30</v>
      </c>
      <c r="W31" s="39">
        <v>30</v>
      </c>
      <c r="X31" s="40">
        <f t="shared" si="2"/>
        <v>1</v>
      </c>
      <c r="Y31" s="174">
        <v>21.78</v>
      </c>
      <c r="Z31" s="175">
        <v>0.72600000000000009</v>
      </c>
      <c r="AA31" s="258" t="s">
        <v>134</v>
      </c>
      <c r="AB31" s="259">
        <v>30</v>
      </c>
      <c r="AC31" s="263">
        <f t="shared" si="8"/>
        <v>1</v>
      </c>
      <c r="AD31" s="258" t="s">
        <v>1075</v>
      </c>
      <c r="AE31" s="176">
        <f t="shared" si="5"/>
        <v>1</v>
      </c>
      <c r="AF31" s="178">
        <f t="shared" si="6"/>
        <v>1</v>
      </c>
    </row>
    <row r="32" spans="1:32" s="24" customFormat="1" ht="51">
      <c r="A32" s="213"/>
      <c r="B32" s="213"/>
      <c r="C32" s="213"/>
      <c r="D32" s="213"/>
      <c r="E32" s="213"/>
      <c r="F32" s="213"/>
      <c r="G32" s="39">
        <v>7</v>
      </c>
      <c r="H32" s="39" t="s">
        <v>135</v>
      </c>
      <c r="I32" s="39" t="s">
        <v>43</v>
      </c>
      <c r="J32" s="39">
        <v>20</v>
      </c>
      <c r="K32" s="39" t="s">
        <v>135</v>
      </c>
      <c r="L32" s="39" t="s">
        <v>55</v>
      </c>
      <c r="M32" s="39">
        <v>3</v>
      </c>
      <c r="N32" s="65">
        <v>0</v>
      </c>
      <c r="O32" s="40">
        <f t="shared" si="3"/>
        <v>0</v>
      </c>
      <c r="P32" s="39">
        <v>3</v>
      </c>
      <c r="Q32" s="39">
        <v>0</v>
      </c>
      <c r="R32" s="40">
        <f t="shared" si="0"/>
        <v>0</v>
      </c>
      <c r="S32" s="116">
        <v>3</v>
      </c>
      <c r="T32" s="116">
        <v>1</v>
      </c>
      <c r="U32" s="117">
        <f t="shared" si="1"/>
        <v>0.33333333333333331</v>
      </c>
      <c r="V32" s="39">
        <v>3</v>
      </c>
      <c r="W32" s="39">
        <v>3</v>
      </c>
      <c r="X32" s="40">
        <f t="shared" si="2"/>
        <v>1</v>
      </c>
      <c r="Y32" s="174">
        <v>0</v>
      </c>
      <c r="Z32" s="175">
        <v>0</v>
      </c>
      <c r="AA32" s="258" t="s">
        <v>136</v>
      </c>
      <c r="AB32" s="264">
        <v>3</v>
      </c>
      <c r="AC32" s="263">
        <f t="shared" si="8"/>
        <v>1</v>
      </c>
      <c r="AD32" s="258" t="s">
        <v>1076</v>
      </c>
      <c r="AE32" s="176">
        <f t="shared" si="5"/>
        <v>1</v>
      </c>
      <c r="AF32" s="178">
        <f t="shared" si="6"/>
        <v>1</v>
      </c>
    </row>
    <row r="33" spans="1:32" s="24" customFormat="1" ht="63.75">
      <c r="A33" s="213"/>
      <c r="B33" s="213"/>
      <c r="C33" s="213"/>
      <c r="D33" s="213"/>
      <c r="E33" s="213"/>
      <c r="F33" s="213"/>
      <c r="G33" s="39">
        <v>8</v>
      </c>
      <c r="H33" s="39" t="s">
        <v>137</v>
      </c>
      <c r="I33" s="39" t="s">
        <v>43</v>
      </c>
      <c r="J33" s="39">
        <v>4</v>
      </c>
      <c r="K33" s="39" t="s">
        <v>137</v>
      </c>
      <c r="L33" s="39" t="s">
        <v>55</v>
      </c>
      <c r="M33" s="39">
        <v>0.7</v>
      </c>
      <c r="N33" s="65">
        <v>0</v>
      </c>
      <c r="O33" s="40">
        <f t="shared" si="3"/>
        <v>0</v>
      </c>
      <c r="P33" s="39">
        <v>0.7</v>
      </c>
      <c r="Q33" s="39">
        <v>0.1</v>
      </c>
      <c r="R33" s="40">
        <f t="shared" si="0"/>
        <v>0.14285714285714288</v>
      </c>
      <c r="S33" s="116">
        <v>0.7</v>
      </c>
      <c r="T33" s="116">
        <v>0.2</v>
      </c>
      <c r="U33" s="117">
        <f t="shared" si="1"/>
        <v>0.28571428571428575</v>
      </c>
      <c r="V33" s="39">
        <v>0.7</v>
      </c>
      <c r="W33" s="39">
        <v>0.7</v>
      </c>
      <c r="X33" s="40">
        <f t="shared" si="2"/>
        <v>1</v>
      </c>
      <c r="Y33" s="174">
        <v>0.1</v>
      </c>
      <c r="Z33" s="175">
        <v>0.14285714285714288</v>
      </c>
      <c r="AA33" s="258" t="s">
        <v>138</v>
      </c>
      <c r="AB33" s="259">
        <v>0.7</v>
      </c>
      <c r="AC33" s="263">
        <f t="shared" si="8"/>
        <v>1</v>
      </c>
      <c r="AD33" s="258" t="s">
        <v>1077</v>
      </c>
      <c r="AE33" s="176">
        <f t="shared" si="5"/>
        <v>1</v>
      </c>
      <c r="AF33" s="178">
        <f t="shared" si="6"/>
        <v>1</v>
      </c>
    </row>
    <row r="34" spans="1:32" s="24" customFormat="1" ht="51.6" customHeight="1">
      <c r="A34" s="213"/>
      <c r="B34" s="213"/>
      <c r="C34" s="213"/>
      <c r="D34" s="213"/>
      <c r="E34" s="213"/>
      <c r="F34" s="213"/>
      <c r="G34" s="39">
        <v>9</v>
      </c>
      <c r="H34" s="39" t="s">
        <v>139</v>
      </c>
      <c r="I34" s="39" t="s">
        <v>96</v>
      </c>
      <c r="J34" s="39">
        <v>100</v>
      </c>
      <c r="K34" s="39" t="s">
        <v>139</v>
      </c>
      <c r="L34" s="39" t="s">
        <v>55</v>
      </c>
      <c r="M34" s="60">
        <v>100</v>
      </c>
      <c r="N34" s="76">
        <f>10+10</f>
        <v>20</v>
      </c>
      <c r="O34" s="40">
        <f>N34/M34</f>
        <v>0.2</v>
      </c>
      <c r="P34" s="39">
        <v>100</v>
      </c>
      <c r="Q34" s="39">
        <v>50</v>
      </c>
      <c r="R34" s="40">
        <f t="shared" si="0"/>
        <v>0.5</v>
      </c>
      <c r="S34" s="116">
        <v>100</v>
      </c>
      <c r="T34" s="116">
        <v>80</v>
      </c>
      <c r="U34" s="117">
        <f t="shared" si="1"/>
        <v>0.8</v>
      </c>
      <c r="V34" s="39">
        <v>100</v>
      </c>
      <c r="W34" s="39">
        <v>100</v>
      </c>
      <c r="X34" s="40">
        <f t="shared" si="2"/>
        <v>1</v>
      </c>
      <c r="Y34" s="174">
        <v>50</v>
      </c>
      <c r="Z34" s="175">
        <v>0.5</v>
      </c>
      <c r="AA34" s="258" t="s">
        <v>140</v>
      </c>
      <c r="AB34" s="259">
        <v>100</v>
      </c>
      <c r="AC34" s="263">
        <f t="shared" si="8"/>
        <v>1</v>
      </c>
      <c r="AD34" s="258" t="s">
        <v>1078</v>
      </c>
      <c r="AE34" s="176">
        <f t="shared" si="5"/>
        <v>1</v>
      </c>
      <c r="AF34" s="178">
        <f t="shared" si="6"/>
        <v>1</v>
      </c>
    </row>
    <row r="35" spans="1:32" s="24" customFormat="1" ht="76.5">
      <c r="A35" s="213"/>
      <c r="B35" s="213"/>
      <c r="C35" s="213"/>
      <c r="D35" s="213"/>
      <c r="E35" s="213"/>
      <c r="F35" s="213"/>
      <c r="G35" s="39">
        <v>10</v>
      </c>
      <c r="H35" s="39" t="s">
        <v>141</v>
      </c>
      <c r="I35" s="39" t="s">
        <v>96</v>
      </c>
      <c r="J35" s="39">
        <v>1</v>
      </c>
      <c r="K35" s="39" t="s">
        <v>141</v>
      </c>
      <c r="L35" s="39" t="s">
        <v>55</v>
      </c>
      <c r="M35" s="39">
        <v>1</v>
      </c>
      <c r="N35" s="63">
        <f>0.1+0.1</f>
        <v>0.2</v>
      </c>
      <c r="O35" s="40">
        <f t="shared" si="3"/>
        <v>0.2</v>
      </c>
      <c r="P35" s="39">
        <v>1</v>
      </c>
      <c r="Q35" s="39">
        <v>0.5</v>
      </c>
      <c r="R35" s="40">
        <f t="shared" si="0"/>
        <v>0.5</v>
      </c>
      <c r="S35" s="116">
        <v>1</v>
      </c>
      <c r="T35" s="116">
        <v>0.79999999999999993</v>
      </c>
      <c r="U35" s="117">
        <f t="shared" si="1"/>
        <v>0.79999999999999993</v>
      </c>
      <c r="V35" s="39">
        <v>1</v>
      </c>
      <c r="W35" s="39">
        <v>1</v>
      </c>
      <c r="X35" s="40">
        <f t="shared" si="2"/>
        <v>1</v>
      </c>
      <c r="Y35" s="174">
        <v>0.5</v>
      </c>
      <c r="Z35" s="175">
        <v>0.5</v>
      </c>
      <c r="AA35" s="258" t="s">
        <v>142</v>
      </c>
      <c r="AB35" s="259">
        <v>1</v>
      </c>
      <c r="AC35" s="263">
        <f t="shared" si="8"/>
        <v>1</v>
      </c>
      <c r="AD35" s="258" t="s">
        <v>1079</v>
      </c>
      <c r="AE35" s="176">
        <f t="shared" si="5"/>
        <v>1</v>
      </c>
      <c r="AF35" s="178">
        <f t="shared" si="6"/>
        <v>1</v>
      </c>
    </row>
    <row r="36" spans="1:32" s="24" customFormat="1" ht="89.25">
      <c r="A36" s="213"/>
      <c r="B36" s="213"/>
      <c r="C36" s="213"/>
      <c r="D36" s="213"/>
      <c r="E36" s="213"/>
      <c r="F36" s="213"/>
      <c r="G36" s="39">
        <v>11</v>
      </c>
      <c r="H36" s="39" t="s">
        <v>143</v>
      </c>
      <c r="I36" s="39" t="s">
        <v>58</v>
      </c>
      <c r="J36" s="39">
        <v>100</v>
      </c>
      <c r="K36" s="39" t="s">
        <v>143</v>
      </c>
      <c r="L36" s="39" t="s">
        <v>55</v>
      </c>
      <c r="M36" s="39">
        <v>40</v>
      </c>
      <c r="N36" s="76">
        <f>14+3.9</f>
        <v>17.899999999999999</v>
      </c>
      <c r="O36" s="40">
        <f t="shared" si="3"/>
        <v>0.44749999999999995</v>
      </c>
      <c r="P36" s="39">
        <v>40</v>
      </c>
      <c r="Q36" s="60">
        <v>24.9</v>
      </c>
      <c r="R36" s="40">
        <f t="shared" si="0"/>
        <v>0.62249999999999994</v>
      </c>
      <c r="S36" s="116">
        <v>40</v>
      </c>
      <c r="T36" s="116">
        <v>36</v>
      </c>
      <c r="U36" s="117">
        <f t="shared" si="1"/>
        <v>0.9</v>
      </c>
      <c r="V36" s="39">
        <v>40</v>
      </c>
      <c r="W36" s="39">
        <v>40</v>
      </c>
      <c r="X36" s="40">
        <f t="shared" si="2"/>
        <v>1</v>
      </c>
      <c r="Y36" s="174">
        <v>24.9</v>
      </c>
      <c r="Z36" s="175">
        <v>0.62249999999999994</v>
      </c>
      <c r="AA36" s="258" t="s">
        <v>144</v>
      </c>
      <c r="AB36" s="259">
        <v>40</v>
      </c>
      <c r="AC36" s="263">
        <f>+AB36/W36</f>
        <v>1</v>
      </c>
      <c r="AD36" s="258" t="s">
        <v>1080</v>
      </c>
      <c r="AE36" s="176">
        <f t="shared" si="5"/>
        <v>1</v>
      </c>
      <c r="AF36" s="178">
        <f t="shared" si="6"/>
        <v>1</v>
      </c>
    </row>
    <row r="37" spans="1:32" s="24" customFormat="1" ht="67.150000000000006" customHeight="1">
      <c r="A37" s="213"/>
      <c r="B37" s="213" t="s">
        <v>76</v>
      </c>
      <c r="C37" s="213">
        <v>8073</v>
      </c>
      <c r="D37" s="213" t="s">
        <v>77</v>
      </c>
      <c r="E37" s="213" t="s">
        <v>77</v>
      </c>
      <c r="F37" s="213" t="s">
        <v>145</v>
      </c>
      <c r="G37" s="39">
        <v>1</v>
      </c>
      <c r="H37" s="39" t="s">
        <v>146</v>
      </c>
      <c r="I37" s="39" t="s">
        <v>43</v>
      </c>
      <c r="J37" s="39">
        <v>5</v>
      </c>
      <c r="K37" s="39" t="s">
        <v>146</v>
      </c>
      <c r="L37" s="39" t="s">
        <v>147</v>
      </c>
      <c r="M37" s="39">
        <v>1</v>
      </c>
      <c r="N37" s="64">
        <v>0.15</v>
      </c>
      <c r="O37" s="40">
        <f t="shared" si="3"/>
        <v>0.15</v>
      </c>
      <c r="P37" s="39">
        <v>1</v>
      </c>
      <c r="Q37" s="39">
        <v>0.5</v>
      </c>
      <c r="R37" s="40">
        <f t="shared" ref="R37:R60" si="9">Q37/P37</f>
        <v>0.5</v>
      </c>
      <c r="S37" s="119">
        <v>1</v>
      </c>
      <c r="T37" s="119">
        <v>0.8</v>
      </c>
      <c r="U37" s="120">
        <f t="shared" ref="U37:U38" si="10">T37/S37</f>
        <v>0.8</v>
      </c>
      <c r="V37" s="39">
        <v>1</v>
      </c>
      <c r="W37" s="39">
        <v>1</v>
      </c>
      <c r="X37" s="40">
        <f t="shared" si="2"/>
        <v>1</v>
      </c>
      <c r="Y37" s="174">
        <v>0.5</v>
      </c>
      <c r="Z37" s="175">
        <v>0.5</v>
      </c>
      <c r="AA37" s="258" t="s">
        <v>148</v>
      </c>
      <c r="AB37" s="259">
        <v>1</v>
      </c>
      <c r="AC37" s="263">
        <f>+AB37/W37</f>
        <v>1</v>
      </c>
      <c r="AD37" s="258" t="s">
        <v>1081</v>
      </c>
      <c r="AE37" s="177">
        <f t="shared" si="5"/>
        <v>1</v>
      </c>
      <c r="AF37" s="178">
        <f t="shared" si="6"/>
        <v>1</v>
      </c>
    </row>
    <row r="38" spans="1:32" s="24" customFormat="1" ht="114" customHeight="1">
      <c r="A38" s="213"/>
      <c r="B38" s="213"/>
      <c r="C38" s="213"/>
      <c r="D38" s="213"/>
      <c r="E38" s="213"/>
      <c r="F38" s="213"/>
      <c r="G38" s="39">
        <v>2</v>
      </c>
      <c r="H38" s="39" t="s">
        <v>149</v>
      </c>
      <c r="I38" s="39" t="s">
        <v>43</v>
      </c>
      <c r="J38" s="39">
        <v>5</v>
      </c>
      <c r="K38" s="39" t="s">
        <v>149</v>
      </c>
      <c r="L38" s="39" t="s">
        <v>147</v>
      </c>
      <c r="M38" s="39">
        <v>1</v>
      </c>
      <c r="N38" s="66">
        <v>0.26</v>
      </c>
      <c r="O38" s="40">
        <f t="shared" si="3"/>
        <v>0.26</v>
      </c>
      <c r="P38" s="39">
        <v>1</v>
      </c>
      <c r="Q38" s="39">
        <v>0.38</v>
      </c>
      <c r="R38" s="40">
        <f t="shared" si="9"/>
        <v>0.38</v>
      </c>
      <c r="S38" s="119">
        <v>1</v>
      </c>
      <c r="T38" s="119">
        <v>0.5</v>
      </c>
      <c r="U38" s="120">
        <f t="shared" si="10"/>
        <v>0.5</v>
      </c>
      <c r="V38" s="39">
        <v>1</v>
      </c>
      <c r="W38" s="39">
        <v>1</v>
      </c>
      <c r="X38" s="40">
        <f t="shared" ref="X38:X39" si="11">W38/V38</f>
        <v>1</v>
      </c>
      <c r="Y38" s="174">
        <v>0.38</v>
      </c>
      <c r="Z38" s="175">
        <v>0.38</v>
      </c>
      <c r="AA38" s="258" t="s">
        <v>150</v>
      </c>
      <c r="AB38" s="259">
        <v>1</v>
      </c>
      <c r="AC38" s="263">
        <f>+AB38/W38</f>
        <v>1</v>
      </c>
      <c r="AD38" s="258" t="s">
        <v>1082</v>
      </c>
      <c r="AE38" s="177">
        <f t="shared" si="5"/>
        <v>1</v>
      </c>
      <c r="AF38" s="178">
        <f t="shared" si="6"/>
        <v>1</v>
      </c>
    </row>
    <row r="39" spans="1:32" s="24" customFormat="1" ht="111.75" customHeight="1">
      <c r="A39" s="213"/>
      <c r="B39" s="213"/>
      <c r="C39" s="213"/>
      <c r="D39" s="213"/>
      <c r="E39" s="213"/>
      <c r="F39" s="213"/>
      <c r="G39" s="39">
        <v>3</v>
      </c>
      <c r="H39" s="39" t="s">
        <v>151</v>
      </c>
      <c r="I39" s="39" t="s">
        <v>43</v>
      </c>
      <c r="J39" s="39">
        <v>1</v>
      </c>
      <c r="K39" s="39" t="s">
        <v>151</v>
      </c>
      <c r="L39" s="39" t="s">
        <v>147</v>
      </c>
      <c r="M39" s="40">
        <v>0.3</v>
      </c>
      <c r="N39" s="67">
        <v>0.12</v>
      </c>
      <c r="O39" s="40">
        <f t="shared" si="3"/>
        <v>0.4</v>
      </c>
      <c r="P39" s="40">
        <v>0.3</v>
      </c>
      <c r="Q39" s="40">
        <v>0.18</v>
      </c>
      <c r="R39" s="40">
        <f t="shared" si="9"/>
        <v>0.6</v>
      </c>
      <c r="S39" s="120">
        <v>0.3</v>
      </c>
      <c r="T39" s="120">
        <v>0.24</v>
      </c>
      <c r="U39" s="120">
        <f>T39/S39</f>
        <v>0.8</v>
      </c>
      <c r="V39" s="40">
        <v>0.3</v>
      </c>
      <c r="W39" s="40">
        <v>0.3</v>
      </c>
      <c r="X39" s="40">
        <f t="shared" si="11"/>
        <v>1</v>
      </c>
      <c r="Y39" s="174">
        <v>0.18</v>
      </c>
      <c r="Z39" s="175">
        <v>0.6</v>
      </c>
      <c r="AA39" s="258" t="s">
        <v>152</v>
      </c>
      <c r="AB39" s="265">
        <v>0.3</v>
      </c>
      <c r="AC39" s="263">
        <f>+AB39/W39</f>
        <v>1</v>
      </c>
      <c r="AD39" s="258" t="s">
        <v>1083</v>
      </c>
      <c r="AE39" s="177">
        <f t="shared" si="5"/>
        <v>1</v>
      </c>
      <c r="AF39" s="178">
        <f t="shared" si="6"/>
        <v>1</v>
      </c>
    </row>
    <row r="40" spans="1:32" s="24" customFormat="1" ht="171" customHeight="1">
      <c r="A40" s="213"/>
      <c r="B40" s="213"/>
      <c r="C40" s="213">
        <v>8087</v>
      </c>
      <c r="D40" s="213" t="s">
        <v>82</v>
      </c>
      <c r="E40" s="213" t="s">
        <v>82</v>
      </c>
      <c r="F40" s="213" t="s">
        <v>145</v>
      </c>
      <c r="G40" s="39">
        <v>1</v>
      </c>
      <c r="H40" s="39" t="s">
        <v>153</v>
      </c>
      <c r="I40" s="39" t="s">
        <v>43</v>
      </c>
      <c r="J40" s="39">
        <v>21</v>
      </c>
      <c r="K40" s="39" t="s">
        <v>153</v>
      </c>
      <c r="L40" s="39" t="s">
        <v>147</v>
      </c>
      <c r="M40" s="61">
        <v>6</v>
      </c>
      <c r="N40" s="64">
        <v>0.9</v>
      </c>
      <c r="O40" s="40">
        <f t="shared" si="3"/>
        <v>0.15</v>
      </c>
      <c r="P40" s="39">
        <v>6</v>
      </c>
      <c r="Q40" s="39">
        <v>3</v>
      </c>
      <c r="R40" s="40">
        <f t="shared" si="9"/>
        <v>0.5</v>
      </c>
      <c r="S40" s="121">
        <v>6</v>
      </c>
      <c r="T40" s="121">
        <v>4.8</v>
      </c>
      <c r="U40" s="122">
        <f t="shared" ref="U40:U41" si="12">T40/S40</f>
        <v>0.79999999999999993</v>
      </c>
      <c r="V40" s="39">
        <v>6</v>
      </c>
      <c r="W40" s="39">
        <v>6</v>
      </c>
      <c r="X40" s="40">
        <f t="shared" ref="X40:X60" si="13">W40/V40</f>
        <v>1</v>
      </c>
      <c r="Y40" s="174">
        <v>3</v>
      </c>
      <c r="Z40" s="175">
        <v>0.5</v>
      </c>
      <c r="AA40" s="258" t="s">
        <v>154</v>
      </c>
      <c r="AB40" s="259">
        <v>6</v>
      </c>
      <c r="AC40" s="263">
        <f>+AB40/W40</f>
        <v>1</v>
      </c>
      <c r="AD40" s="258" t="s">
        <v>1084</v>
      </c>
      <c r="AE40" s="177">
        <f t="shared" si="5"/>
        <v>1</v>
      </c>
      <c r="AF40" s="178">
        <f t="shared" si="6"/>
        <v>1</v>
      </c>
    </row>
    <row r="41" spans="1:32" s="24" customFormat="1" ht="210.75" customHeight="1">
      <c r="A41" s="213"/>
      <c r="B41" s="213"/>
      <c r="C41" s="213"/>
      <c r="D41" s="213"/>
      <c r="E41" s="213"/>
      <c r="F41" s="213"/>
      <c r="G41" s="39">
        <v>2</v>
      </c>
      <c r="H41" s="39" t="s">
        <v>155</v>
      </c>
      <c r="I41" s="39" t="s">
        <v>43</v>
      </c>
      <c r="J41" s="39">
        <v>21</v>
      </c>
      <c r="K41" s="39" t="s">
        <v>155</v>
      </c>
      <c r="L41" s="39" t="s">
        <v>147</v>
      </c>
      <c r="M41" s="61">
        <v>6</v>
      </c>
      <c r="N41" s="64">
        <v>0.9</v>
      </c>
      <c r="O41" s="40">
        <f t="shared" si="3"/>
        <v>0.15</v>
      </c>
      <c r="P41" s="39">
        <v>6</v>
      </c>
      <c r="Q41" s="39">
        <v>3</v>
      </c>
      <c r="R41" s="40">
        <f t="shared" si="9"/>
        <v>0.5</v>
      </c>
      <c r="S41" s="121">
        <v>6</v>
      </c>
      <c r="T41" s="121">
        <v>4.8</v>
      </c>
      <c r="U41" s="122">
        <f t="shared" si="12"/>
        <v>0.79999999999999993</v>
      </c>
      <c r="V41" s="39">
        <v>6</v>
      </c>
      <c r="W41" s="39">
        <v>6</v>
      </c>
      <c r="X41" s="40">
        <f t="shared" si="13"/>
        <v>1</v>
      </c>
      <c r="Y41" s="174">
        <v>3</v>
      </c>
      <c r="Z41" s="175">
        <v>0.5</v>
      </c>
      <c r="AA41" s="258" t="s">
        <v>156</v>
      </c>
      <c r="AB41" s="259">
        <v>6</v>
      </c>
      <c r="AC41" s="263">
        <f t="shared" ref="AC41:AC47" si="14">+AB41/W41</f>
        <v>1</v>
      </c>
      <c r="AD41" s="258" t="s">
        <v>1085</v>
      </c>
      <c r="AE41" s="177">
        <f t="shared" si="5"/>
        <v>1</v>
      </c>
      <c r="AF41" s="178">
        <f t="shared" si="6"/>
        <v>1</v>
      </c>
    </row>
    <row r="42" spans="1:32" ht="201" customHeight="1">
      <c r="A42" s="213"/>
      <c r="B42" s="213"/>
      <c r="C42" s="213"/>
      <c r="D42" s="213"/>
      <c r="E42" s="213"/>
      <c r="F42" s="213"/>
      <c r="G42" s="39">
        <v>3</v>
      </c>
      <c r="H42" s="39" t="s">
        <v>157</v>
      </c>
      <c r="I42" s="46" t="s">
        <v>43</v>
      </c>
      <c r="J42" s="46">
        <v>21</v>
      </c>
      <c r="K42" s="39" t="s">
        <v>157</v>
      </c>
      <c r="L42" s="39" t="s">
        <v>147</v>
      </c>
      <c r="M42" s="61">
        <v>6</v>
      </c>
      <c r="N42" s="64">
        <v>0.9</v>
      </c>
      <c r="O42" s="40">
        <f t="shared" si="3"/>
        <v>0.15</v>
      </c>
      <c r="P42" s="39">
        <v>6</v>
      </c>
      <c r="Q42" s="46">
        <v>3</v>
      </c>
      <c r="R42" s="40">
        <f t="shared" si="9"/>
        <v>0.5</v>
      </c>
      <c r="S42" s="123">
        <v>6</v>
      </c>
      <c r="T42" s="123">
        <v>4.8</v>
      </c>
      <c r="U42" s="122">
        <f>T42/S42</f>
        <v>0.79999999999999993</v>
      </c>
      <c r="V42" s="39">
        <v>6</v>
      </c>
      <c r="W42" s="46">
        <v>6</v>
      </c>
      <c r="X42" s="142">
        <f t="shared" si="13"/>
        <v>1</v>
      </c>
      <c r="Y42" s="174">
        <v>3</v>
      </c>
      <c r="Z42" s="175">
        <v>0.5</v>
      </c>
      <c r="AA42" s="258" t="s">
        <v>158</v>
      </c>
      <c r="AB42" s="259">
        <v>6</v>
      </c>
      <c r="AC42" s="263">
        <f t="shared" si="14"/>
        <v>1</v>
      </c>
      <c r="AD42" s="258" t="s">
        <v>1086</v>
      </c>
      <c r="AE42" s="177">
        <f t="shared" si="5"/>
        <v>1</v>
      </c>
      <c r="AF42" s="178">
        <f t="shared" si="6"/>
        <v>1</v>
      </c>
    </row>
    <row r="43" spans="1:32" ht="349.5" customHeight="1">
      <c r="A43" s="213"/>
      <c r="B43" s="213"/>
      <c r="C43" s="213"/>
      <c r="D43" s="213"/>
      <c r="E43" s="213"/>
      <c r="F43" s="213"/>
      <c r="G43" s="39">
        <v>4</v>
      </c>
      <c r="H43" s="39" t="s">
        <v>159</v>
      </c>
      <c r="I43" s="46" t="s">
        <v>43</v>
      </c>
      <c r="J43" s="46">
        <v>47</v>
      </c>
      <c r="K43" s="39" t="s">
        <v>159</v>
      </c>
      <c r="L43" s="39" t="s">
        <v>147</v>
      </c>
      <c r="M43" s="61">
        <v>12</v>
      </c>
      <c r="N43" s="64">
        <v>1.8</v>
      </c>
      <c r="O43" s="40">
        <f>N43/M43</f>
        <v>0.15</v>
      </c>
      <c r="P43" s="39">
        <v>12</v>
      </c>
      <c r="Q43" s="46">
        <v>6</v>
      </c>
      <c r="R43" s="40">
        <f t="shared" si="9"/>
        <v>0.5</v>
      </c>
      <c r="S43" s="123">
        <v>12</v>
      </c>
      <c r="T43" s="123">
        <v>9.6</v>
      </c>
      <c r="U43" s="122">
        <f t="shared" ref="U43:U58" si="15">T43/S43</f>
        <v>0.79999999999999993</v>
      </c>
      <c r="V43" s="39">
        <v>12</v>
      </c>
      <c r="W43" s="46">
        <v>12</v>
      </c>
      <c r="X43" s="142">
        <f t="shared" si="13"/>
        <v>1</v>
      </c>
      <c r="Y43" s="174">
        <v>6</v>
      </c>
      <c r="Z43" s="175">
        <v>0.5</v>
      </c>
      <c r="AA43" s="258" t="s">
        <v>160</v>
      </c>
      <c r="AB43" s="259">
        <v>12</v>
      </c>
      <c r="AC43" s="263">
        <f t="shared" si="14"/>
        <v>1</v>
      </c>
      <c r="AD43" s="258" t="s">
        <v>1087</v>
      </c>
      <c r="AE43" s="177">
        <f t="shared" si="5"/>
        <v>1</v>
      </c>
      <c r="AF43" s="178">
        <f t="shared" si="6"/>
        <v>1</v>
      </c>
    </row>
    <row r="44" spans="1:32" ht="79.900000000000006" customHeight="1">
      <c r="A44" s="213"/>
      <c r="B44" s="213"/>
      <c r="C44" s="213"/>
      <c r="D44" s="213"/>
      <c r="E44" s="213"/>
      <c r="F44" s="213"/>
      <c r="G44" s="39">
        <v>5</v>
      </c>
      <c r="H44" s="39" t="s">
        <v>161</v>
      </c>
      <c r="I44" s="46" t="s">
        <v>43</v>
      </c>
      <c r="J44" s="46">
        <v>3</v>
      </c>
      <c r="K44" s="39" t="s">
        <v>161</v>
      </c>
      <c r="L44" s="39" t="s">
        <v>147</v>
      </c>
      <c r="M44" s="61">
        <v>1</v>
      </c>
      <c r="N44" s="64">
        <v>0.02</v>
      </c>
      <c r="O44" s="40">
        <f t="shared" si="3"/>
        <v>0.02</v>
      </c>
      <c r="P44" s="39">
        <v>1</v>
      </c>
      <c r="Q44" s="46">
        <v>0.5</v>
      </c>
      <c r="R44" s="40">
        <f t="shared" si="9"/>
        <v>0.5</v>
      </c>
      <c r="S44" s="123">
        <v>1</v>
      </c>
      <c r="T44" s="123">
        <v>0.8</v>
      </c>
      <c r="U44" s="122">
        <f t="shared" si="15"/>
        <v>0.8</v>
      </c>
      <c r="V44" s="39">
        <v>1</v>
      </c>
      <c r="W44" s="46">
        <v>1</v>
      </c>
      <c r="X44" s="142">
        <f t="shared" si="13"/>
        <v>1</v>
      </c>
      <c r="Y44" s="174">
        <v>0.5</v>
      </c>
      <c r="Z44" s="175">
        <v>0.5</v>
      </c>
      <c r="AA44" s="258" t="s">
        <v>162</v>
      </c>
      <c r="AB44" s="259">
        <v>1</v>
      </c>
      <c r="AC44" s="263">
        <f t="shared" si="14"/>
        <v>1</v>
      </c>
      <c r="AD44" s="258" t="s">
        <v>1088</v>
      </c>
      <c r="AE44" s="177">
        <f t="shared" si="5"/>
        <v>1</v>
      </c>
      <c r="AF44" s="178">
        <f t="shared" si="6"/>
        <v>1</v>
      </c>
    </row>
    <row r="45" spans="1:32" ht="220.5" customHeight="1">
      <c r="A45" s="213"/>
      <c r="B45" s="213"/>
      <c r="C45" s="213"/>
      <c r="D45" s="213"/>
      <c r="E45" s="213"/>
      <c r="F45" s="213"/>
      <c r="G45" s="39">
        <v>6</v>
      </c>
      <c r="H45" s="39" t="s">
        <v>163</v>
      </c>
      <c r="I45" s="46" t="s">
        <v>43</v>
      </c>
      <c r="J45" s="46">
        <v>21</v>
      </c>
      <c r="K45" s="39" t="s">
        <v>163</v>
      </c>
      <c r="L45" s="39" t="s">
        <v>147</v>
      </c>
      <c r="M45" s="61">
        <v>6</v>
      </c>
      <c r="N45" s="64">
        <v>0.9</v>
      </c>
      <c r="O45" s="40">
        <f t="shared" si="3"/>
        <v>0.15</v>
      </c>
      <c r="P45" s="39">
        <v>6</v>
      </c>
      <c r="Q45" s="46">
        <v>3</v>
      </c>
      <c r="R45" s="40">
        <f t="shared" si="9"/>
        <v>0.5</v>
      </c>
      <c r="S45" s="123">
        <v>6</v>
      </c>
      <c r="T45" s="123">
        <v>4.8</v>
      </c>
      <c r="U45" s="122">
        <f t="shared" si="15"/>
        <v>0.79999999999999993</v>
      </c>
      <c r="V45" s="39">
        <v>6</v>
      </c>
      <c r="W45" s="46">
        <v>6</v>
      </c>
      <c r="X45" s="142">
        <f t="shared" si="13"/>
        <v>1</v>
      </c>
      <c r="Y45" s="174">
        <v>3</v>
      </c>
      <c r="Z45" s="175">
        <v>0.5</v>
      </c>
      <c r="AA45" s="258" t="s">
        <v>164</v>
      </c>
      <c r="AB45" s="259">
        <v>6</v>
      </c>
      <c r="AC45" s="263">
        <f t="shared" si="14"/>
        <v>1</v>
      </c>
      <c r="AD45" s="258" t="s">
        <v>1089</v>
      </c>
      <c r="AE45" s="177">
        <f t="shared" si="5"/>
        <v>1</v>
      </c>
      <c r="AF45" s="178">
        <f t="shared" si="6"/>
        <v>1</v>
      </c>
    </row>
    <row r="46" spans="1:32" ht="220.5" customHeight="1">
      <c r="A46" s="213"/>
      <c r="B46" s="213"/>
      <c r="C46" s="213"/>
      <c r="D46" s="213"/>
      <c r="E46" s="213"/>
      <c r="F46" s="213"/>
      <c r="G46" s="39">
        <v>7</v>
      </c>
      <c r="H46" s="39" t="s">
        <v>165</v>
      </c>
      <c r="I46" s="46" t="s">
        <v>43</v>
      </c>
      <c r="J46" s="46">
        <v>24</v>
      </c>
      <c r="K46" s="39" t="s">
        <v>165</v>
      </c>
      <c r="L46" s="39" t="s">
        <v>147</v>
      </c>
      <c r="M46" s="61">
        <v>6</v>
      </c>
      <c r="N46" s="64">
        <v>0.9</v>
      </c>
      <c r="O46" s="40">
        <f t="shared" si="3"/>
        <v>0.15</v>
      </c>
      <c r="P46" s="39">
        <v>6</v>
      </c>
      <c r="Q46" s="46">
        <v>3</v>
      </c>
      <c r="R46" s="40">
        <f t="shared" si="9"/>
        <v>0.5</v>
      </c>
      <c r="S46" s="123">
        <v>6</v>
      </c>
      <c r="T46" s="123">
        <v>4.8</v>
      </c>
      <c r="U46" s="122">
        <f t="shared" si="15"/>
        <v>0.79999999999999993</v>
      </c>
      <c r="V46" s="39">
        <v>6</v>
      </c>
      <c r="W46" s="46">
        <v>6</v>
      </c>
      <c r="X46" s="142">
        <f t="shared" si="13"/>
        <v>1</v>
      </c>
      <c r="Y46" s="174">
        <v>3</v>
      </c>
      <c r="Z46" s="175">
        <v>0.5</v>
      </c>
      <c r="AA46" s="258" t="s">
        <v>166</v>
      </c>
      <c r="AB46" s="259">
        <v>6</v>
      </c>
      <c r="AC46" s="263">
        <f t="shared" si="14"/>
        <v>1</v>
      </c>
      <c r="AD46" s="258" t="s">
        <v>1090</v>
      </c>
      <c r="AE46" s="177">
        <f t="shared" si="5"/>
        <v>1</v>
      </c>
      <c r="AF46" s="178">
        <f t="shared" si="6"/>
        <v>1</v>
      </c>
    </row>
    <row r="47" spans="1:32" ht="63.75">
      <c r="A47" s="213"/>
      <c r="B47" s="213"/>
      <c r="C47" s="213"/>
      <c r="D47" s="213"/>
      <c r="E47" s="213"/>
      <c r="F47" s="213"/>
      <c r="G47" s="39">
        <v>8</v>
      </c>
      <c r="H47" s="39" t="s">
        <v>167</v>
      </c>
      <c r="I47" s="46" t="s">
        <v>43</v>
      </c>
      <c r="J47" s="46">
        <v>5</v>
      </c>
      <c r="K47" s="39" t="s">
        <v>167</v>
      </c>
      <c r="L47" s="39" t="s">
        <v>147</v>
      </c>
      <c r="M47" s="61">
        <v>1</v>
      </c>
      <c r="N47" s="64">
        <v>0.14000000000000001</v>
      </c>
      <c r="O47" s="40">
        <f t="shared" si="3"/>
        <v>0.14000000000000001</v>
      </c>
      <c r="P47" s="39">
        <v>1</v>
      </c>
      <c r="Q47" s="46">
        <v>0.41</v>
      </c>
      <c r="R47" s="40">
        <f t="shared" si="9"/>
        <v>0.41</v>
      </c>
      <c r="S47" s="123">
        <v>1</v>
      </c>
      <c r="T47" s="123">
        <v>0.68</v>
      </c>
      <c r="U47" s="122">
        <f t="shared" si="15"/>
        <v>0.68</v>
      </c>
      <c r="V47" s="39">
        <v>1</v>
      </c>
      <c r="W47" s="46">
        <v>1</v>
      </c>
      <c r="X47" s="142">
        <f t="shared" si="13"/>
        <v>1</v>
      </c>
      <c r="Y47" s="174">
        <v>0.41</v>
      </c>
      <c r="Z47" s="175">
        <v>0.41</v>
      </c>
      <c r="AA47" s="258" t="s">
        <v>168</v>
      </c>
      <c r="AB47" s="259">
        <v>1</v>
      </c>
      <c r="AC47" s="263">
        <f t="shared" si="14"/>
        <v>1</v>
      </c>
      <c r="AD47" s="258" t="s">
        <v>1091</v>
      </c>
      <c r="AE47" s="177">
        <f t="shared" si="5"/>
        <v>1</v>
      </c>
      <c r="AF47" s="178">
        <f t="shared" si="6"/>
        <v>1</v>
      </c>
    </row>
    <row r="48" spans="1:32" ht="229.5">
      <c r="A48" s="213"/>
      <c r="B48" s="213" t="s">
        <v>45</v>
      </c>
      <c r="C48" s="219">
        <v>8096</v>
      </c>
      <c r="D48" s="213" t="s">
        <v>46</v>
      </c>
      <c r="E48" s="213" t="s">
        <v>46</v>
      </c>
      <c r="F48" s="213" t="s">
        <v>94</v>
      </c>
      <c r="G48" s="46">
        <v>1</v>
      </c>
      <c r="H48" s="39" t="s">
        <v>169</v>
      </c>
      <c r="I48" s="46" t="s">
        <v>43</v>
      </c>
      <c r="J48" s="46">
        <v>300</v>
      </c>
      <c r="K48" s="39" t="s">
        <v>169</v>
      </c>
      <c r="L48" s="39" t="s">
        <v>170</v>
      </c>
      <c r="M48" s="44">
        <v>94</v>
      </c>
      <c r="N48" s="44">
        <v>0</v>
      </c>
      <c r="O48" s="40">
        <f t="shared" si="3"/>
        <v>0</v>
      </c>
      <c r="P48" s="39">
        <v>94</v>
      </c>
      <c r="Q48" s="46">
        <v>47</v>
      </c>
      <c r="R48" s="40">
        <f t="shared" si="9"/>
        <v>0.5</v>
      </c>
      <c r="S48" s="124">
        <v>94</v>
      </c>
      <c r="T48" s="124">
        <v>47</v>
      </c>
      <c r="U48" s="125">
        <f t="shared" si="15"/>
        <v>0.5</v>
      </c>
      <c r="V48" s="39">
        <v>94</v>
      </c>
      <c r="W48" s="46">
        <v>94</v>
      </c>
      <c r="X48" s="142">
        <f t="shared" si="13"/>
        <v>1</v>
      </c>
      <c r="Y48" s="47">
        <v>47</v>
      </c>
      <c r="Z48" s="40">
        <v>0.5</v>
      </c>
      <c r="AA48" s="266" t="s">
        <v>171</v>
      </c>
      <c r="AB48" s="267">
        <v>94</v>
      </c>
      <c r="AC48" s="268">
        <v>1</v>
      </c>
      <c r="AD48" s="269" t="s">
        <v>1108</v>
      </c>
      <c r="AE48" s="86">
        <v>1</v>
      </c>
      <c r="AF48" s="103">
        <v>1</v>
      </c>
    </row>
    <row r="49" spans="1:32" ht="343.5" customHeight="1">
      <c r="A49" s="213"/>
      <c r="B49" s="213"/>
      <c r="C49" s="219"/>
      <c r="D49" s="213"/>
      <c r="E49" s="213"/>
      <c r="F49" s="213"/>
      <c r="G49" s="46">
        <v>2</v>
      </c>
      <c r="H49" s="39" t="s">
        <v>172</v>
      </c>
      <c r="I49" s="46" t="s">
        <v>43</v>
      </c>
      <c r="J49" s="46">
        <v>34</v>
      </c>
      <c r="K49" s="39" t="s">
        <v>172</v>
      </c>
      <c r="L49" s="39" t="s">
        <v>170</v>
      </c>
      <c r="M49" s="70">
        <v>10</v>
      </c>
      <c r="N49" s="70">
        <v>0</v>
      </c>
      <c r="O49" s="40">
        <f t="shared" si="3"/>
        <v>0</v>
      </c>
      <c r="P49" s="39">
        <v>10</v>
      </c>
      <c r="Q49" s="46">
        <v>5</v>
      </c>
      <c r="R49" s="40">
        <f t="shared" si="9"/>
        <v>0.5</v>
      </c>
      <c r="S49" s="124">
        <v>10</v>
      </c>
      <c r="T49" s="124">
        <v>5</v>
      </c>
      <c r="U49" s="125">
        <f t="shared" si="15"/>
        <v>0.5</v>
      </c>
      <c r="V49" s="39">
        <v>10</v>
      </c>
      <c r="W49" s="46">
        <v>10</v>
      </c>
      <c r="X49" s="142">
        <f t="shared" si="13"/>
        <v>1</v>
      </c>
      <c r="Y49" s="47">
        <v>5</v>
      </c>
      <c r="Z49" s="40">
        <v>0.5</v>
      </c>
      <c r="AA49" s="270" t="s">
        <v>173</v>
      </c>
      <c r="AB49" s="267">
        <v>10</v>
      </c>
      <c r="AC49" s="268">
        <v>1</v>
      </c>
      <c r="AD49" s="270" t="s">
        <v>1110</v>
      </c>
      <c r="AE49" s="47">
        <v>10</v>
      </c>
      <c r="AF49" s="103">
        <v>1</v>
      </c>
    </row>
    <row r="50" spans="1:32" ht="273.75" customHeight="1">
      <c r="A50" s="213"/>
      <c r="B50" s="213"/>
      <c r="C50" s="219"/>
      <c r="D50" s="213"/>
      <c r="E50" s="213"/>
      <c r="F50" s="213"/>
      <c r="G50" s="46">
        <v>3</v>
      </c>
      <c r="H50" s="39" t="s">
        <v>174</v>
      </c>
      <c r="I50" s="46" t="s">
        <v>43</v>
      </c>
      <c r="J50" s="46">
        <v>650000</v>
      </c>
      <c r="K50" s="39" t="s">
        <v>174</v>
      </c>
      <c r="L50" s="39" t="s">
        <v>170</v>
      </c>
      <c r="M50" s="71">
        <v>205000</v>
      </c>
      <c r="N50" s="71">
        <f>3004+5742+18081</f>
        <v>26827</v>
      </c>
      <c r="O50" s="40">
        <f t="shared" si="3"/>
        <v>0.13086341463414633</v>
      </c>
      <c r="P50" s="39">
        <v>205000</v>
      </c>
      <c r="Q50" s="46">
        <v>105841</v>
      </c>
      <c r="R50" s="40">
        <f t="shared" si="9"/>
        <v>0.51629756097560975</v>
      </c>
      <c r="S50" s="126">
        <v>205000</v>
      </c>
      <c r="T50" s="126">
        <v>170071</v>
      </c>
      <c r="U50" s="125">
        <f t="shared" si="15"/>
        <v>0.82961463414634151</v>
      </c>
      <c r="V50" s="42">
        <v>205000</v>
      </c>
      <c r="W50" s="42">
        <v>205000</v>
      </c>
      <c r="X50" s="142">
        <f t="shared" si="13"/>
        <v>1</v>
      </c>
      <c r="Y50" s="47">
        <v>105841</v>
      </c>
      <c r="Z50" s="40">
        <v>0.52</v>
      </c>
      <c r="AA50" s="270" t="s">
        <v>175</v>
      </c>
      <c r="AB50" s="274">
        <v>205000</v>
      </c>
      <c r="AC50" s="268">
        <v>1</v>
      </c>
      <c r="AD50" s="270" t="s">
        <v>1111</v>
      </c>
      <c r="AE50" s="274">
        <v>205000</v>
      </c>
      <c r="AF50" s="268">
        <v>1</v>
      </c>
    </row>
    <row r="51" spans="1:32" ht="114.75">
      <c r="A51" s="213"/>
      <c r="B51" s="213"/>
      <c r="C51" s="219"/>
      <c r="D51" s="213"/>
      <c r="E51" s="213"/>
      <c r="F51" s="213"/>
      <c r="G51" s="46">
        <v>4</v>
      </c>
      <c r="H51" s="39" t="s">
        <v>176</v>
      </c>
      <c r="I51" s="46" t="s">
        <v>43</v>
      </c>
      <c r="J51" s="46">
        <v>800</v>
      </c>
      <c r="K51" s="39" t="s">
        <v>176</v>
      </c>
      <c r="L51" s="39" t="s">
        <v>170</v>
      </c>
      <c r="M51" s="70">
        <v>230</v>
      </c>
      <c r="N51" s="70">
        <f>1+15+22</f>
        <v>38</v>
      </c>
      <c r="O51" s="40">
        <f t="shared" si="3"/>
        <v>0.16521739130434782</v>
      </c>
      <c r="P51" s="39">
        <v>230</v>
      </c>
      <c r="Q51" s="46">
        <v>114</v>
      </c>
      <c r="R51" s="40">
        <f t="shared" si="9"/>
        <v>0.4956521739130435</v>
      </c>
      <c r="S51" s="124">
        <v>230</v>
      </c>
      <c r="T51" s="124">
        <v>180</v>
      </c>
      <c r="U51" s="125">
        <f t="shared" si="15"/>
        <v>0.78260869565217395</v>
      </c>
      <c r="V51" s="39">
        <v>230</v>
      </c>
      <c r="W51" s="46">
        <v>230</v>
      </c>
      <c r="X51" s="142">
        <f t="shared" si="13"/>
        <v>1</v>
      </c>
      <c r="Y51" s="47">
        <v>114</v>
      </c>
      <c r="Z51" s="40">
        <v>0.5</v>
      </c>
      <c r="AA51" s="270" t="s">
        <v>177</v>
      </c>
      <c r="AB51" s="267">
        <v>230</v>
      </c>
      <c r="AC51" s="268">
        <v>1</v>
      </c>
      <c r="AD51" s="271" t="s">
        <v>1112</v>
      </c>
      <c r="AE51" s="267">
        <v>230</v>
      </c>
      <c r="AF51" s="268">
        <v>1</v>
      </c>
    </row>
    <row r="52" spans="1:32" ht="140.25">
      <c r="A52" s="213"/>
      <c r="B52" s="213"/>
      <c r="C52" s="219"/>
      <c r="D52" s="213"/>
      <c r="E52" s="213"/>
      <c r="F52" s="213"/>
      <c r="G52" s="46">
        <v>5</v>
      </c>
      <c r="H52" s="39" t="s">
        <v>178</v>
      </c>
      <c r="I52" s="46" t="s">
        <v>43</v>
      </c>
      <c r="J52" s="46">
        <v>40</v>
      </c>
      <c r="K52" s="39" t="s">
        <v>178</v>
      </c>
      <c r="L52" s="39" t="s">
        <v>170</v>
      </c>
      <c r="M52" s="70">
        <v>12</v>
      </c>
      <c r="N52" s="70">
        <v>3</v>
      </c>
      <c r="O52" s="40">
        <f t="shared" si="3"/>
        <v>0.25</v>
      </c>
      <c r="P52" s="39">
        <v>12</v>
      </c>
      <c r="Q52" s="46">
        <v>6</v>
      </c>
      <c r="R52" s="40">
        <f t="shared" si="9"/>
        <v>0.5</v>
      </c>
      <c r="S52" s="124">
        <v>12</v>
      </c>
      <c r="T52" s="124">
        <v>9</v>
      </c>
      <c r="U52" s="125">
        <f t="shared" si="15"/>
        <v>0.75</v>
      </c>
      <c r="V52" s="60">
        <v>12</v>
      </c>
      <c r="W52" s="46">
        <v>12</v>
      </c>
      <c r="X52" s="142">
        <f t="shared" si="13"/>
        <v>1</v>
      </c>
      <c r="Y52" s="47">
        <v>6</v>
      </c>
      <c r="Z52" s="40">
        <v>0.5</v>
      </c>
      <c r="AA52" s="270" t="s">
        <v>179</v>
      </c>
      <c r="AB52" s="267">
        <v>12</v>
      </c>
      <c r="AC52" s="268">
        <v>1</v>
      </c>
      <c r="AD52" s="270" t="s">
        <v>1113</v>
      </c>
      <c r="AE52" s="267">
        <v>12</v>
      </c>
      <c r="AF52" s="268">
        <v>1</v>
      </c>
    </row>
    <row r="53" spans="1:32" ht="165.75">
      <c r="A53" s="213"/>
      <c r="B53" s="213"/>
      <c r="C53" s="219"/>
      <c r="D53" s="213"/>
      <c r="E53" s="213"/>
      <c r="F53" s="213"/>
      <c r="G53" s="46">
        <v>6</v>
      </c>
      <c r="H53" s="39" t="s">
        <v>180</v>
      </c>
      <c r="I53" s="46" t="s">
        <v>43</v>
      </c>
      <c r="J53" s="46">
        <v>20</v>
      </c>
      <c r="K53" s="39" t="s">
        <v>180</v>
      </c>
      <c r="L53" s="39" t="s">
        <v>170</v>
      </c>
      <c r="M53" s="72">
        <v>6</v>
      </c>
      <c r="N53" s="72">
        <v>0</v>
      </c>
      <c r="O53" s="40">
        <f t="shared" si="3"/>
        <v>0</v>
      </c>
      <c r="P53" s="39">
        <v>6</v>
      </c>
      <c r="Q53" s="46">
        <v>3</v>
      </c>
      <c r="R53" s="40">
        <f t="shared" si="9"/>
        <v>0.5</v>
      </c>
      <c r="S53" s="124">
        <v>6</v>
      </c>
      <c r="T53" s="124">
        <v>3</v>
      </c>
      <c r="U53" s="125">
        <f t="shared" si="15"/>
        <v>0.5</v>
      </c>
      <c r="V53" s="39">
        <v>6</v>
      </c>
      <c r="W53" s="46">
        <v>6</v>
      </c>
      <c r="X53" s="142">
        <f t="shared" si="13"/>
        <v>1</v>
      </c>
      <c r="Y53" s="47">
        <v>3</v>
      </c>
      <c r="Z53" s="40">
        <v>0.5</v>
      </c>
      <c r="AA53" s="270" t="s">
        <v>181</v>
      </c>
      <c r="AB53" s="267">
        <v>6</v>
      </c>
      <c r="AC53" s="268">
        <v>1</v>
      </c>
      <c r="AD53" s="270" t="s">
        <v>1114</v>
      </c>
      <c r="AE53" s="267">
        <v>6</v>
      </c>
      <c r="AF53" s="268">
        <v>1</v>
      </c>
    </row>
    <row r="54" spans="1:32" ht="140.25">
      <c r="A54" s="213"/>
      <c r="B54" s="213"/>
      <c r="C54" s="219"/>
      <c r="D54" s="213"/>
      <c r="E54" s="213"/>
      <c r="F54" s="213"/>
      <c r="G54" s="46">
        <v>7</v>
      </c>
      <c r="H54" s="39" t="s">
        <v>182</v>
      </c>
      <c r="I54" s="46" t="s">
        <v>43</v>
      </c>
      <c r="J54" s="46">
        <v>41</v>
      </c>
      <c r="K54" s="39" t="s">
        <v>182</v>
      </c>
      <c r="L54" s="52" t="s">
        <v>170</v>
      </c>
      <c r="M54" s="68">
        <v>12</v>
      </c>
      <c r="N54" s="68">
        <v>3</v>
      </c>
      <c r="O54" s="40">
        <f t="shared" si="3"/>
        <v>0.25</v>
      </c>
      <c r="P54" s="39">
        <v>12</v>
      </c>
      <c r="Q54" s="46">
        <v>6</v>
      </c>
      <c r="R54" s="40">
        <f t="shared" si="9"/>
        <v>0.5</v>
      </c>
      <c r="S54" s="124">
        <v>12</v>
      </c>
      <c r="T54" s="124">
        <v>9</v>
      </c>
      <c r="U54" s="125">
        <f t="shared" si="15"/>
        <v>0.75</v>
      </c>
      <c r="V54" s="39">
        <v>12</v>
      </c>
      <c r="W54" s="46">
        <v>12</v>
      </c>
      <c r="X54" s="142">
        <f t="shared" si="13"/>
        <v>1</v>
      </c>
      <c r="Y54" s="47">
        <v>6</v>
      </c>
      <c r="Z54" s="40">
        <v>0.5</v>
      </c>
      <c r="AA54" s="270" t="s">
        <v>183</v>
      </c>
      <c r="AB54" s="267">
        <v>12</v>
      </c>
      <c r="AC54" s="268">
        <v>1</v>
      </c>
      <c r="AD54" s="270" t="s">
        <v>1115</v>
      </c>
      <c r="AE54" s="267">
        <v>12</v>
      </c>
      <c r="AF54" s="268">
        <v>1</v>
      </c>
    </row>
    <row r="55" spans="1:32" ht="201" customHeight="1">
      <c r="A55" s="213"/>
      <c r="B55" s="213" t="s">
        <v>38</v>
      </c>
      <c r="C55" s="219">
        <v>8100</v>
      </c>
      <c r="D55" s="213" t="s">
        <v>39</v>
      </c>
      <c r="E55" s="213" t="s">
        <v>39</v>
      </c>
      <c r="F55" s="213" t="s">
        <v>94</v>
      </c>
      <c r="G55" s="46">
        <v>1</v>
      </c>
      <c r="H55" s="39" t="s">
        <v>184</v>
      </c>
      <c r="I55" s="46" t="s">
        <v>96</v>
      </c>
      <c r="J55" s="46">
        <v>100</v>
      </c>
      <c r="K55" s="39" t="s">
        <v>184</v>
      </c>
      <c r="L55" s="52" t="s">
        <v>40</v>
      </c>
      <c r="M55" s="68">
        <v>100</v>
      </c>
      <c r="N55" s="53">
        <v>31</v>
      </c>
      <c r="O55" s="40">
        <f t="shared" si="3"/>
        <v>0.31</v>
      </c>
      <c r="P55" s="39">
        <v>100</v>
      </c>
      <c r="Q55" s="46">
        <v>53</v>
      </c>
      <c r="R55" s="40">
        <f t="shared" si="9"/>
        <v>0.53</v>
      </c>
      <c r="S55" s="127">
        <v>100</v>
      </c>
      <c r="T55" s="127">
        <v>73</v>
      </c>
      <c r="U55" s="128">
        <f t="shared" si="15"/>
        <v>0.73</v>
      </c>
      <c r="V55" s="39">
        <v>100</v>
      </c>
      <c r="W55" s="46">
        <v>100</v>
      </c>
      <c r="X55" s="142">
        <f t="shared" si="13"/>
        <v>1</v>
      </c>
      <c r="Y55" s="47">
        <v>53</v>
      </c>
      <c r="Z55" s="40">
        <v>0.53</v>
      </c>
      <c r="AA55" s="270" t="s">
        <v>185</v>
      </c>
      <c r="AB55" s="267">
        <v>100</v>
      </c>
      <c r="AC55" s="268">
        <v>1</v>
      </c>
      <c r="AD55" s="270" t="s">
        <v>1116</v>
      </c>
      <c r="AE55" s="267">
        <v>100</v>
      </c>
      <c r="AF55" s="268">
        <v>1</v>
      </c>
    </row>
    <row r="56" spans="1:32" ht="133.5" customHeight="1">
      <c r="A56" s="213"/>
      <c r="B56" s="213"/>
      <c r="C56" s="219"/>
      <c r="D56" s="213"/>
      <c r="E56" s="213"/>
      <c r="F56" s="213"/>
      <c r="G56" s="46">
        <v>2</v>
      </c>
      <c r="H56" s="39" t="s">
        <v>186</v>
      </c>
      <c r="I56" s="46" t="s">
        <v>96</v>
      </c>
      <c r="J56" s="46">
        <v>100</v>
      </c>
      <c r="K56" s="39" t="s">
        <v>186</v>
      </c>
      <c r="L56" s="52" t="s">
        <v>40</v>
      </c>
      <c r="M56" s="46">
        <v>100</v>
      </c>
      <c r="N56" s="53">
        <v>19</v>
      </c>
      <c r="O56" s="40">
        <f t="shared" si="3"/>
        <v>0.19</v>
      </c>
      <c r="P56" s="39">
        <v>100</v>
      </c>
      <c r="Q56" s="46">
        <v>41</v>
      </c>
      <c r="R56" s="40">
        <f t="shared" si="9"/>
        <v>0.41</v>
      </c>
      <c r="S56" s="127">
        <v>100</v>
      </c>
      <c r="T56" s="127">
        <v>60</v>
      </c>
      <c r="U56" s="128">
        <f t="shared" si="15"/>
        <v>0.6</v>
      </c>
      <c r="V56" s="39">
        <v>100</v>
      </c>
      <c r="W56" s="46">
        <v>100</v>
      </c>
      <c r="X56" s="142">
        <f t="shared" si="13"/>
        <v>1</v>
      </c>
      <c r="Y56" s="47">
        <v>41</v>
      </c>
      <c r="Z56" s="40">
        <v>0.41</v>
      </c>
      <c r="AA56" s="270" t="s">
        <v>187</v>
      </c>
      <c r="AB56" s="267">
        <v>100</v>
      </c>
      <c r="AC56" s="268">
        <v>1</v>
      </c>
      <c r="AD56" s="270" t="s">
        <v>1117</v>
      </c>
      <c r="AE56" s="267">
        <v>100</v>
      </c>
      <c r="AF56" s="268">
        <v>1</v>
      </c>
    </row>
    <row r="57" spans="1:32" ht="160.5" customHeight="1">
      <c r="A57" s="213"/>
      <c r="B57" s="213"/>
      <c r="C57" s="219"/>
      <c r="D57" s="213"/>
      <c r="E57" s="213"/>
      <c r="F57" s="213"/>
      <c r="G57" s="46">
        <v>3</v>
      </c>
      <c r="H57" s="39" t="s">
        <v>188</v>
      </c>
      <c r="I57" s="46" t="s">
        <v>96</v>
      </c>
      <c r="J57" s="46">
        <v>100</v>
      </c>
      <c r="K57" s="39" t="s">
        <v>188</v>
      </c>
      <c r="L57" s="52" t="s">
        <v>40</v>
      </c>
      <c r="M57" s="68">
        <v>100</v>
      </c>
      <c r="N57" s="73">
        <v>21.4</v>
      </c>
      <c r="O57" s="40">
        <f t="shared" si="3"/>
        <v>0.214</v>
      </c>
      <c r="P57" s="39">
        <v>100</v>
      </c>
      <c r="Q57" s="46">
        <v>45</v>
      </c>
      <c r="R57" s="40">
        <f t="shared" si="9"/>
        <v>0.45</v>
      </c>
      <c r="S57" s="127">
        <v>100</v>
      </c>
      <c r="T57" s="132">
        <v>68.099999999999994</v>
      </c>
      <c r="U57" s="128">
        <f t="shared" si="15"/>
        <v>0.68099999999999994</v>
      </c>
      <c r="V57" s="39">
        <v>100</v>
      </c>
      <c r="W57" s="46">
        <v>96</v>
      </c>
      <c r="X57" s="142">
        <f t="shared" si="13"/>
        <v>0.96</v>
      </c>
      <c r="Y57" s="47">
        <v>45</v>
      </c>
      <c r="Z57" s="40">
        <v>0.45</v>
      </c>
      <c r="AA57" s="270" t="s">
        <v>189</v>
      </c>
      <c r="AB57" s="267">
        <v>96</v>
      </c>
      <c r="AC57" s="268">
        <v>0.96</v>
      </c>
      <c r="AD57" s="270" t="s">
        <v>1118</v>
      </c>
      <c r="AE57" s="267">
        <v>96</v>
      </c>
      <c r="AF57" s="268">
        <v>0.96</v>
      </c>
    </row>
    <row r="58" spans="1:32" ht="210.75" customHeight="1">
      <c r="A58" s="213"/>
      <c r="B58" s="213"/>
      <c r="C58" s="219"/>
      <c r="D58" s="213"/>
      <c r="E58" s="213"/>
      <c r="F58" s="213"/>
      <c r="G58" s="46">
        <v>4</v>
      </c>
      <c r="H58" s="39" t="s">
        <v>190</v>
      </c>
      <c r="I58" s="46" t="s">
        <v>96</v>
      </c>
      <c r="J58" s="46">
        <v>100</v>
      </c>
      <c r="K58" s="39" t="s">
        <v>190</v>
      </c>
      <c r="L58" s="52" t="s">
        <v>40</v>
      </c>
      <c r="M58" s="46">
        <v>100</v>
      </c>
      <c r="N58" s="53">
        <v>27</v>
      </c>
      <c r="O58" s="40">
        <f t="shared" si="3"/>
        <v>0.27</v>
      </c>
      <c r="P58" s="39">
        <v>100</v>
      </c>
      <c r="Q58" s="46">
        <v>62</v>
      </c>
      <c r="R58" s="40">
        <f t="shared" si="9"/>
        <v>0.62</v>
      </c>
      <c r="S58" s="127">
        <v>100</v>
      </c>
      <c r="T58" s="127">
        <v>85</v>
      </c>
      <c r="U58" s="128">
        <f t="shared" si="15"/>
        <v>0.85</v>
      </c>
      <c r="V58" s="39">
        <v>100</v>
      </c>
      <c r="W58" s="46">
        <v>100</v>
      </c>
      <c r="X58" s="142">
        <f t="shared" si="13"/>
        <v>1</v>
      </c>
      <c r="Y58" s="47">
        <v>62</v>
      </c>
      <c r="Z58" s="40">
        <v>0.62</v>
      </c>
      <c r="AA58" s="270" t="s">
        <v>191</v>
      </c>
      <c r="AB58" s="267">
        <v>100</v>
      </c>
      <c r="AC58" s="268">
        <v>1</v>
      </c>
      <c r="AD58" s="270" t="s">
        <v>1119</v>
      </c>
      <c r="AE58" s="267">
        <v>100</v>
      </c>
      <c r="AF58" s="268">
        <v>1</v>
      </c>
    </row>
    <row r="59" spans="1:32" ht="225.75" customHeight="1">
      <c r="A59" s="213"/>
      <c r="B59" s="213"/>
      <c r="C59" s="219"/>
      <c r="D59" s="213"/>
      <c r="E59" s="213"/>
      <c r="F59" s="213"/>
      <c r="G59" s="46">
        <v>5</v>
      </c>
      <c r="H59" s="39" t="s">
        <v>192</v>
      </c>
      <c r="I59" s="46" t="s">
        <v>96</v>
      </c>
      <c r="J59" s="46">
        <v>1</v>
      </c>
      <c r="K59" s="39" t="s">
        <v>192</v>
      </c>
      <c r="L59" s="56" t="s">
        <v>40</v>
      </c>
      <c r="M59" s="69">
        <v>1</v>
      </c>
      <c r="N59" s="57">
        <v>0.32</v>
      </c>
      <c r="O59" s="40">
        <f t="shared" si="3"/>
        <v>0.32</v>
      </c>
      <c r="P59" s="39">
        <v>1</v>
      </c>
      <c r="Q59" s="46">
        <v>0.73</v>
      </c>
      <c r="R59" s="40">
        <f t="shared" si="9"/>
        <v>0.73</v>
      </c>
      <c r="S59" s="127">
        <v>1</v>
      </c>
      <c r="T59" s="127">
        <v>0.81</v>
      </c>
      <c r="U59" s="128">
        <f t="shared" ref="U59:U60" si="16">T59/S59</f>
        <v>0.81</v>
      </c>
      <c r="V59" s="39">
        <v>1</v>
      </c>
      <c r="W59" s="46">
        <v>1</v>
      </c>
      <c r="X59" s="142">
        <f t="shared" si="13"/>
        <v>1</v>
      </c>
      <c r="Y59" s="47">
        <v>0.73</v>
      </c>
      <c r="Z59" s="40">
        <v>0.73</v>
      </c>
      <c r="AA59" s="272" t="s">
        <v>193</v>
      </c>
      <c r="AB59" s="267">
        <v>1</v>
      </c>
      <c r="AC59" s="268">
        <v>1</v>
      </c>
      <c r="AD59" s="270" t="s">
        <v>1120</v>
      </c>
      <c r="AE59" s="267">
        <v>1</v>
      </c>
      <c r="AF59" s="268">
        <v>1</v>
      </c>
    </row>
    <row r="60" spans="1:32" ht="409.5">
      <c r="A60" s="213"/>
      <c r="B60" s="213"/>
      <c r="C60" s="219"/>
      <c r="D60" s="213"/>
      <c r="E60" s="213"/>
      <c r="F60" s="213"/>
      <c r="G60" s="46">
        <v>6</v>
      </c>
      <c r="H60" s="39" t="s">
        <v>194</v>
      </c>
      <c r="I60" s="46" t="s">
        <v>96</v>
      </c>
      <c r="J60" s="46">
        <v>100</v>
      </c>
      <c r="K60" s="52" t="s">
        <v>194</v>
      </c>
      <c r="L60" s="9" t="s">
        <v>40</v>
      </c>
      <c r="M60" s="54">
        <v>100</v>
      </c>
      <c r="N60" s="54">
        <v>10</v>
      </c>
      <c r="O60" s="40">
        <f t="shared" si="3"/>
        <v>0.1</v>
      </c>
      <c r="P60" s="39">
        <v>100</v>
      </c>
      <c r="Q60" s="46">
        <v>40</v>
      </c>
      <c r="R60" s="40">
        <f t="shared" si="9"/>
        <v>0.4</v>
      </c>
      <c r="S60" s="127">
        <v>100</v>
      </c>
      <c r="T60" s="127">
        <v>67</v>
      </c>
      <c r="U60" s="128">
        <f t="shared" si="16"/>
        <v>0.67</v>
      </c>
      <c r="V60" s="39">
        <v>100</v>
      </c>
      <c r="W60" s="46">
        <v>100</v>
      </c>
      <c r="X60" s="142">
        <f t="shared" si="13"/>
        <v>1</v>
      </c>
      <c r="Y60" s="47">
        <v>40</v>
      </c>
      <c r="Z60" s="40">
        <v>0.4</v>
      </c>
      <c r="AA60" s="273" t="s">
        <v>195</v>
      </c>
      <c r="AB60" s="267">
        <v>99</v>
      </c>
      <c r="AC60" s="268">
        <v>0.99</v>
      </c>
      <c r="AD60" s="271" t="s">
        <v>1121</v>
      </c>
      <c r="AE60" s="267">
        <v>99</v>
      </c>
      <c r="AF60" s="268">
        <v>0.99</v>
      </c>
    </row>
    <row r="61" spans="1:32">
      <c r="M61" s="58"/>
      <c r="AA61" s="101"/>
    </row>
    <row r="62" spans="1:32">
      <c r="AA62" s="101"/>
    </row>
    <row r="63" spans="1:32">
      <c r="AA63" s="101"/>
    </row>
    <row r="64" spans="1:32">
      <c r="AA64" s="102"/>
    </row>
    <row r="65" spans="21:22">
      <c r="V65" s="20"/>
    </row>
    <row r="66" spans="21:22">
      <c r="V66" s="20"/>
    </row>
    <row r="67" spans="21:22">
      <c r="V67" s="20"/>
    </row>
    <row r="72" spans="21:22">
      <c r="U72" s="1">
        <f>50-19</f>
        <v>31</v>
      </c>
    </row>
  </sheetData>
  <mergeCells count="73">
    <mergeCell ref="AD1:AF6"/>
    <mergeCell ref="A1:A6"/>
    <mergeCell ref="B6:AC6"/>
    <mergeCell ref="B1:AC1"/>
    <mergeCell ref="B2:AC2"/>
    <mergeCell ref="B3:AC3"/>
    <mergeCell ref="W4:AC4"/>
    <mergeCell ref="W5:AC5"/>
    <mergeCell ref="P4:V4"/>
    <mergeCell ref="P5:V5"/>
    <mergeCell ref="I4:O4"/>
    <mergeCell ref="B4:H4"/>
    <mergeCell ref="B5:H5"/>
    <mergeCell ref="I5:O5"/>
    <mergeCell ref="A8:A10"/>
    <mergeCell ref="I8:I10"/>
    <mergeCell ref="H8:H10"/>
    <mergeCell ref="G8:G10"/>
    <mergeCell ref="F8:F10"/>
    <mergeCell ref="E8:E10"/>
    <mergeCell ref="D8:D10"/>
    <mergeCell ref="C8:C10"/>
    <mergeCell ref="N8:N10"/>
    <mergeCell ref="M8:M10"/>
    <mergeCell ref="L8:L10"/>
    <mergeCell ref="K8:K10"/>
    <mergeCell ref="B8:B10"/>
    <mergeCell ref="J8:J10"/>
    <mergeCell ref="Y8:AF8"/>
    <mergeCell ref="Y9:AA9"/>
    <mergeCell ref="AB9:AD9"/>
    <mergeCell ref="AE9:AE10"/>
    <mergeCell ref="AF9:AF10"/>
    <mergeCell ref="X8:X10"/>
    <mergeCell ref="W8:W10"/>
    <mergeCell ref="V8:V10"/>
    <mergeCell ref="U8:U10"/>
    <mergeCell ref="T8:T10"/>
    <mergeCell ref="S8:S10"/>
    <mergeCell ref="R8:R10"/>
    <mergeCell ref="Q8:Q10"/>
    <mergeCell ref="P8:P10"/>
    <mergeCell ref="O8:O10"/>
    <mergeCell ref="F37:F39"/>
    <mergeCell ref="F40:F47"/>
    <mergeCell ref="E40:E47"/>
    <mergeCell ref="F11:F25"/>
    <mergeCell ref="E11:E25"/>
    <mergeCell ref="F26:F36"/>
    <mergeCell ref="C37:C39"/>
    <mergeCell ref="D37:D39"/>
    <mergeCell ref="E37:E39"/>
    <mergeCell ref="A11:A60"/>
    <mergeCell ref="B37:B47"/>
    <mergeCell ref="B26:B36"/>
    <mergeCell ref="B11:B25"/>
    <mergeCell ref="D40:D47"/>
    <mergeCell ref="C40:C47"/>
    <mergeCell ref="E26:E36"/>
    <mergeCell ref="D26:D36"/>
    <mergeCell ref="C26:C36"/>
    <mergeCell ref="D11:D25"/>
    <mergeCell ref="C11:C25"/>
    <mergeCell ref="F48:F54"/>
    <mergeCell ref="E48:E54"/>
    <mergeCell ref="D48:D54"/>
    <mergeCell ref="C48:C54"/>
    <mergeCell ref="B48:B54"/>
    <mergeCell ref="F55:F60"/>
    <mergeCell ref="E55:E60"/>
    <mergeCell ref="D55:D60"/>
    <mergeCell ref="C55:C60"/>
    <mergeCell ref="B55:B60"/>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CF23"/>
  <sheetViews>
    <sheetView topLeftCell="A8" zoomScale="70" zoomScaleNormal="70" workbookViewId="0">
      <pane xSplit="1" ySplit="3" topLeftCell="P11" activePane="bottomRight" state="frozen"/>
      <selection activeCell="A8" sqref="A8"/>
      <selection pane="topRight" activeCell="B8" sqref="B8"/>
      <selection pane="bottomLeft" activeCell="A11" sqref="A11"/>
      <selection pane="bottomRight" activeCell="AD17" sqref="AD17"/>
    </sheetView>
  </sheetViews>
  <sheetFormatPr baseColWidth="10" defaultColWidth="11.42578125" defaultRowHeight="14.25"/>
  <cols>
    <col min="1" max="1" width="27" style="1" customWidth="1"/>
    <col min="2" max="2" width="53.5703125" style="1" customWidth="1"/>
    <col min="3" max="3" width="23.42578125" style="1" customWidth="1"/>
    <col min="4" max="4" width="26.5703125" style="1" customWidth="1"/>
    <col min="5" max="5" width="18.28515625" style="1" customWidth="1"/>
    <col min="6" max="6" width="24.5703125" style="1" customWidth="1"/>
    <col min="7" max="7" width="16.42578125" style="1" customWidth="1"/>
    <col min="8" max="8" width="33.85546875" style="1" bestFit="1" customWidth="1"/>
    <col min="9" max="9" width="49.7109375" style="20" bestFit="1" customWidth="1"/>
    <col min="10" max="10" width="21.42578125" style="1" bestFit="1" customWidth="1"/>
    <col min="11" max="11" width="11.5703125" style="1" customWidth="1"/>
    <col min="12" max="12" width="24.7109375" style="1" customWidth="1"/>
    <col min="13" max="13" width="30.140625" style="1" customWidth="1"/>
    <col min="14" max="14" width="23.140625" style="1" customWidth="1"/>
    <col min="15" max="15" width="19.5703125" style="1" customWidth="1"/>
    <col min="16" max="16" width="24.7109375" style="1" customWidth="1"/>
    <col min="17" max="17" width="18" style="1" customWidth="1"/>
    <col min="18" max="18" width="26.140625" style="1" customWidth="1"/>
    <col min="19" max="19" width="10.85546875" style="1" customWidth="1"/>
    <col min="20" max="20" width="32.28515625" style="1" customWidth="1"/>
    <col min="21" max="21" width="17.85546875" style="1" customWidth="1"/>
    <col min="22" max="22" width="66" style="1" customWidth="1"/>
    <col min="23" max="23" width="25.85546875" style="1" customWidth="1"/>
    <col min="24" max="24" width="17.85546875" style="1" customWidth="1"/>
    <col min="25" max="25" width="60.28515625" style="1" customWidth="1"/>
    <col min="26" max="26" width="16.140625" style="1" customWidth="1"/>
    <col min="27" max="27" width="31.7109375" style="1" customWidth="1"/>
    <col min="28" max="16384" width="11.42578125" style="1"/>
  </cols>
  <sheetData>
    <row r="1" spans="1:84" ht="19.5" customHeight="1">
      <c r="A1" s="187"/>
      <c r="B1" s="211" t="s">
        <v>0</v>
      </c>
      <c r="C1" s="211"/>
      <c r="D1" s="211"/>
      <c r="E1" s="211"/>
      <c r="F1" s="211"/>
      <c r="G1" s="211"/>
      <c r="H1" s="211"/>
      <c r="I1" s="211"/>
      <c r="J1" s="211"/>
      <c r="K1" s="211"/>
      <c r="L1" s="211"/>
      <c r="M1" s="211"/>
      <c r="N1" s="211"/>
      <c r="O1" s="211"/>
      <c r="P1" s="211"/>
      <c r="Q1" s="211"/>
      <c r="R1" s="211"/>
      <c r="S1" s="211"/>
      <c r="T1" s="211"/>
      <c r="U1" s="211"/>
      <c r="V1" s="211"/>
      <c r="W1" s="211"/>
      <c r="X1" s="211"/>
      <c r="Y1" s="187"/>
      <c r="Z1" s="187"/>
      <c r="AA1" s="187"/>
      <c r="AH1" s="2"/>
      <c r="CA1" s="2"/>
      <c r="CD1" s="2"/>
      <c r="CF1" s="2"/>
    </row>
    <row r="2" spans="1:84" ht="19.5" customHeight="1">
      <c r="A2" s="187"/>
      <c r="B2" s="211" t="s">
        <v>1</v>
      </c>
      <c r="C2" s="211"/>
      <c r="D2" s="211"/>
      <c r="E2" s="211"/>
      <c r="F2" s="211"/>
      <c r="G2" s="211"/>
      <c r="H2" s="211"/>
      <c r="I2" s="211"/>
      <c r="J2" s="211"/>
      <c r="K2" s="211"/>
      <c r="L2" s="211"/>
      <c r="M2" s="211"/>
      <c r="N2" s="211"/>
      <c r="O2" s="211"/>
      <c r="P2" s="211"/>
      <c r="Q2" s="211"/>
      <c r="R2" s="211"/>
      <c r="S2" s="211"/>
      <c r="T2" s="211"/>
      <c r="U2" s="211"/>
      <c r="V2" s="211"/>
      <c r="W2" s="211"/>
      <c r="X2" s="211"/>
      <c r="Y2" s="187"/>
      <c r="Z2" s="187"/>
      <c r="AA2" s="187"/>
      <c r="AH2" s="2"/>
      <c r="CA2" s="2"/>
      <c r="CD2" s="2"/>
      <c r="CF2" s="2"/>
    </row>
    <row r="3" spans="1:84" ht="19.5" customHeight="1">
      <c r="A3" s="187"/>
      <c r="B3" s="211" t="s">
        <v>2</v>
      </c>
      <c r="C3" s="211"/>
      <c r="D3" s="211"/>
      <c r="E3" s="211"/>
      <c r="F3" s="211"/>
      <c r="G3" s="211"/>
      <c r="H3" s="211"/>
      <c r="I3" s="211"/>
      <c r="J3" s="211"/>
      <c r="K3" s="211"/>
      <c r="L3" s="211"/>
      <c r="M3" s="211"/>
      <c r="N3" s="211"/>
      <c r="O3" s="211"/>
      <c r="P3" s="211"/>
      <c r="Q3" s="211"/>
      <c r="R3" s="211"/>
      <c r="S3" s="211"/>
      <c r="T3" s="211"/>
      <c r="U3" s="211"/>
      <c r="V3" s="211"/>
      <c r="W3" s="211"/>
      <c r="X3" s="211"/>
      <c r="Y3" s="187"/>
      <c r="Z3" s="187"/>
      <c r="AA3" s="187"/>
      <c r="AH3" s="2"/>
      <c r="CA3" s="2"/>
      <c r="CD3" s="2"/>
      <c r="CF3" s="2"/>
    </row>
    <row r="4" spans="1:84" ht="19.5" customHeight="1">
      <c r="A4" s="187"/>
      <c r="B4" s="191" t="s">
        <v>3</v>
      </c>
      <c r="C4" s="191"/>
      <c r="D4" s="191"/>
      <c r="E4" s="191"/>
      <c r="F4" s="191"/>
      <c r="G4" s="191"/>
      <c r="H4" s="191" t="s">
        <v>4</v>
      </c>
      <c r="I4" s="191"/>
      <c r="J4" s="191"/>
      <c r="K4" s="191"/>
      <c r="L4" s="191"/>
      <c r="M4" s="191"/>
      <c r="N4" s="191" t="s">
        <v>5</v>
      </c>
      <c r="O4" s="191"/>
      <c r="P4" s="191"/>
      <c r="Q4" s="191"/>
      <c r="R4" s="191"/>
      <c r="S4" s="191" t="s">
        <v>6</v>
      </c>
      <c r="T4" s="191"/>
      <c r="U4" s="191"/>
      <c r="V4" s="191"/>
      <c r="W4" s="191"/>
      <c r="X4" s="3"/>
      <c r="Y4" s="187"/>
      <c r="Z4" s="187"/>
      <c r="AA4" s="187"/>
      <c r="AH4" s="2"/>
      <c r="CA4" s="2"/>
      <c r="CD4" s="2"/>
      <c r="CF4" s="2"/>
    </row>
    <row r="5" spans="1:84" ht="19.5" customHeight="1">
      <c r="A5" s="187"/>
      <c r="B5" s="191" t="s">
        <v>7</v>
      </c>
      <c r="C5" s="191"/>
      <c r="D5" s="191"/>
      <c r="E5" s="191"/>
      <c r="F5" s="191"/>
      <c r="G5" s="191"/>
      <c r="H5" s="191">
        <v>4</v>
      </c>
      <c r="I5" s="191"/>
      <c r="J5" s="191"/>
      <c r="K5" s="191"/>
      <c r="L5" s="191"/>
      <c r="M5" s="191"/>
      <c r="N5" s="212">
        <v>45139</v>
      </c>
      <c r="O5" s="191"/>
      <c r="P5" s="191"/>
      <c r="Q5" s="191"/>
      <c r="R5" s="191"/>
      <c r="S5" s="191" t="s">
        <v>196</v>
      </c>
      <c r="T5" s="191"/>
      <c r="U5" s="191"/>
      <c r="V5" s="191"/>
      <c r="W5" s="191"/>
      <c r="X5" s="3"/>
      <c r="Y5" s="187"/>
      <c r="Z5" s="187"/>
      <c r="AA5" s="187"/>
      <c r="AH5" s="2"/>
      <c r="CA5" s="2"/>
      <c r="CD5" s="2"/>
      <c r="CF5" s="2"/>
    </row>
    <row r="6" spans="1:84" ht="19.5" customHeight="1">
      <c r="A6" s="187"/>
      <c r="B6" s="237" t="s">
        <v>9</v>
      </c>
      <c r="C6" s="238"/>
      <c r="D6" s="238"/>
      <c r="E6" s="238"/>
      <c r="F6" s="238"/>
      <c r="G6" s="238"/>
      <c r="H6" s="238"/>
      <c r="I6" s="238"/>
      <c r="J6" s="238"/>
      <c r="K6" s="238"/>
      <c r="L6" s="238"/>
      <c r="M6" s="238"/>
      <c r="N6" s="238"/>
      <c r="O6" s="238"/>
      <c r="P6" s="238"/>
      <c r="Q6" s="238"/>
      <c r="R6" s="238"/>
      <c r="S6" s="238"/>
      <c r="T6" s="238"/>
      <c r="U6" s="238"/>
      <c r="V6" s="238"/>
      <c r="W6" s="238"/>
      <c r="X6" s="239"/>
      <c r="Y6" s="187"/>
      <c r="Z6" s="187"/>
      <c r="AA6" s="187"/>
      <c r="AH6" s="2"/>
      <c r="CA6" s="2"/>
      <c r="CD6" s="2"/>
      <c r="CF6" s="2"/>
    </row>
    <row r="7" spans="1:84" ht="19.5" customHeight="1">
      <c r="A7" s="8"/>
      <c r="B7" s="8"/>
      <c r="C7" s="8"/>
      <c r="D7" s="8"/>
      <c r="E7" s="8"/>
      <c r="F7" s="8"/>
      <c r="G7" s="8"/>
      <c r="H7" s="8"/>
      <c r="I7" s="19"/>
      <c r="J7" s="8"/>
      <c r="K7" s="8"/>
      <c r="L7" s="8"/>
      <c r="M7" s="8"/>
      <c r="N7" s="8"/>
      <c r="O7" s="8"/>
      <c r="P7" s="8"/>
      <c r="Q7" s="8"/>
      <c r="R7" s="8"/>
      <c r="S7" s="8"/>
      <c r="AH7" s="2"/>
      <c r="CA7" s="2"/>
      <c r="CD7" s="2"/>
      <c r="CF7" s="2"/>
    </row>
    <row r="8" spans="1:84" ht="18.75" customHeight="1">
      <c r="A8" s="242" t="s">
        <v>197</v>
      </c>
      <c r="B8" s="242" t="s">
        <v>198</v>
      </c>
      <c r="C8" s="242" t="s">
        <v>199</v>
      </c>
      <c r="D8" s="240" t="s">
        <v>200</v>
      </c>
      <c r="E8" s="240" t="s">
        <v>201</v>
      </c>
      <c r="F8" s="240" t="s">
        <v>202</v>
      </c>
      <c r="G8" s="240" t="s">
        <v>203</v>
      </c>
      <c r="H8" s="240" t="s">
        <v>204</v>
      </c>
      <c r="I8" s="243" t="s">
        <v>205</v>
      </c>
      <c r="J8" s="240" t="s">
        <v>202</v>
      </c>
      <c r="K8" s="240" t="s">
        <v>203</v>
      </c>
      <c r="L8" s="240" t="s">
        <v>200</v>
      </c>
      <c r="M8" s="240" t="s">
        <v>205</v>
      </c>
      <c r="N8" s="240" t="s">
        <v>202</v>
      </c>
      <c r="O8" s="240" t="s">
        <v>203</v>
      </c>
      <c r="P8" s="240" t="s">
        <v>204</v>
      </c>
      <c r="Q8" s="240" t="s">
        <v>205</v>
      </c>
      <c r="R8" s="240" t="s">
        <v>202</v>
      </c>
      <c r="S8" s="240" t="s">
        <v>203</v>
      </c>
      <c r="T8" s="223" t="s">
        <v>30</v>
      </c>
      <c r="U8" s="224"/>
      <c r="V8" s="223"/>
      <c r="W8" s="223"/>
      <c r="X8" s="224"/>
      <c r="Y8" s="223"/>
      <c r="Z8" s="224"/>
      <c r="AA8" s="223"/>
    </row>
    <row r="9" spans="1:84" ht="33" customHeight="1">
      <c r="A9" s="242"/>
      <c r="B9" s="242"/>
      <c r="C9" s="242"/>
      <c r="D9" s="240"/>
      <c r="E9" s="240"/>
      <c r="F9" s="240"/>
      <c r="G9" s="240"/>
      <c r="H9" s="240"/>
      <c r="I9" s="243"/>
      <c r="J9" s="240"/>
      <c r="K9" s="240"/>
      <c r="L9" s="240"/>
      <c r="M9" s="240"/>
      <c r="N9" s="240"/>
      <c r="O9" s="240"/>
      <c r="P9" s="240"/>
      <c r="Q9" s="240"/>
      <c r="R9" s="240"/>
      <c r="S9" s="240"/>
      <c r="T9" s="223" t="s">
        <v>31</v>
      </c>
      <c r="U9" s="224"/>
      <c r="V9" s="223"/>
      <c r="W9" s="223" t="s">
        <v>32</v>
      </c>
      <c r="X9" s="224"/>
      <c r="Y9" s="223"/>
      <c r="Z9" s="224" t="s">
        <v>33</v>
      </c>
      <c r="AA9" s="223" t="s">
        <v>34</v>
      </c>
    </row>
    <row r="10" spans="1:84" ht="30">
      <c r="A10" s="242"/>
      <c r="B10" s="242"/>
      <c r="C10" s="242"/>
      <c r="D10" s="244" t="s">
        <v>206</v>
      </c>
      <c r="E10" s="244"/>
      <c r="F10" s="244"/>
      <c r="G10" s="244"/>
      <c r="H10" s="244" t="s">
        <v>207</v>
      </c>
      <c r="I10" s="244"/>
      <c r="J10" s="244"/>
      <c r="K10" s="244"/>
      <c r="L10" s="244" t="s">
        <v>208</v>
      </c>
      <c r="M10" s="244"/>
      <c r="N10" s="244"/>
      <c r="O10" s="244"/>
      <c r="P10" s="244" t="s">
        <v>209</v>
      </c>
      <c r="Q10" s="244"/>
      <c r="R10" s="244"/>
      <c r="S10" s="244"/>
      <c r="T10" s="5" t="s">
        <v>34</v>
      </c>
      <c r="U10" s="6" t="s">
        <v>35</v>
      </c>
      <c r="V10" s="5" t="s">
        <v>36</v>
      </c>
      <c r="W10" s="5" t="s">
        <v>34</v>
      </c>
      <c r="X10" s="6" t="s">
        <v>35</v>
      </c>
      <c r="Y10" s="5" t="s">
        <v>36</v>
      </c>
      <c r="Z10" s="235"/>
      <c r="AA10" s="236"/>
    </row>
    <row r="11" spans="1:84" s="26" customFormat="1" ht="216">
      <c r="A11" s="28">
        <v>8073</v>
      </c>
      <c r="B11" s="29" t="s">
        <v>77</v>
      </c>
      <c r="C11" s="30">
        <v>1871513000</v>
      </c>
      <c r="D11" s="30">
        <v>790432668</v>
      </c>
      <c r="E11" s="27">
        <f t="shared" ref="E11:E19" si="0">D11/C11</f>
        <v>0.422349547131118</v>
      </c>
      <c r="F11" s="30">
        <v>37128966</v>
      </c>
      <c r="G11" s="27">
        <f t="shared" ref="G11:G20" si="1">F11/C11</f>
        <v>1.9839010469069676E-2</v>
      </c>
      <c r="H11" s="30">
        <v>1116776154</v>
      </c>
      <c r="I11" s="31">
        <f t="shared" ref="I11:I17" si="2">H11/C11</f>
        <v>0.59672369574777195</v>
      </c>
      <c r="J11" s="30">
        <v>313053199</v>
      </c>
      <c r="K11" s="27">
        <f t="shared" ref="K11:K20" si="3">J11/C11</f>
        <v>0.16727278891463751</v>
      </c>
      <c r="L11" s="107">
        <v>1340644986</v>
      </c>
      <c r="M11" s="10">
        <f t="shared" ref="M11:S14" si="4">L11/$C11</f>
        <v>0.71634286590582064</v>
      </c>
      <c r="N11" s="107">
        <v>767433769</v>
      </c>
      <c r="O11" s="10">
        <f t="shared" si="4"/>
        <v>0.4100606135249929</v>
      </c>
      <c r="P11" s="107">
        <v>1851318339</v>
      </c>
      <c r="Q11" s="10">
        <f t="shared" si="4"/>
        <v>0.98920944658145571</v>
      </c>
      <c r="R11" s="107">
        <v>1538032555</v>
      </c>
      <c r="S11" s="10">
        <f t="shared" si="4"/>
        <v>0.82181238121242006</v>
      </c>
      <c r="T11" s="33">
        <v>1116776153</v>
      </c>
      <c r="U11" s="89">
        <f>+T11/C11</f>
        <v>0.59672369521344493</v>
      </c>
      <c r="V11" s="35" t="s">
        <v>210</v>
      </c>
      <c r="W11" s="161">
        <f>+P11</f>
        <v>1851318339</v>
      </c>
      <c r="X11" s="162">
        <f>+P11/C11</f>
        <v>0.98920944658145571</v>
      </c>
      <c r="Y11" s="163" t="s">
        <v>1092</v>
      </c>
      <c r="Z11" s="34">
        <f>+X11</f>
        <v>0.98920944658145571</v>
      </c>
      <c r="AA11" s="164">
        <v>1851318339</v>
      </c>
    </row>
    <row r="12" spans="1:84" s="26" customFormat="1" ht="199.5">
      <c r="A12" s="28">
        <v>8087</v>
      </c>
      <c r="B12" s="29" t="s">
        <v>211</v>
      </c>
      <c r="C12" s="30">
        <v>4469619000</v>
      </c>
      <c r="D12" s="30">
        <v>3260457000</v>
      </c>
      <c r="E12" s="27">
        <f t="shared" si="0"/>
        <v>0.72947090121104285</v>
      </c>
      <c r="F12" s="30">
        <v>103980068</v>
      </c>
      <c r="G12" s="27">
        <f t="shared" si="1"/>
        <v>2.3263743061768798E-2</v>
      </c>
      <c r="H12" s="30">
        <v>3859546302</v>
      </c>
      <c r="I12" s="31">
        <f t="shared" si="2"/>
        <v>0.86350677809450871</v>
      </c>
      <c r="J12" s="30">
        <v>1218101179</v>
      </c>
      <c r="K12" s="27">
        <f t="shared" si="3"/>
        <v>0.2725290855887269</v>
      </c>
      <c r="L12" s="107">
        <v>4079651279</v>
      </c>
      <c r="M12" s="10">
        <f t="shared" si="4"/>
        <v>0.91275146248483374</v>
      </c>
      <c r="N12" s="107">
        <v>2529231657</v>
      </c>
      <c r="O12" s="10">
        <f t="shared" si="4"/>
        <v>0.56587186894453423</v>
      </c>
      <c r="P12" s="107">
        <v>4443152973</v>
      </c>
      <c r="Q12" s="10">
        <f t="shared" si="4"/>
        <v>0.99407868388782128</v>
      </c>
      <c r="R12" s="156">
        <v>4320535511</v>
      </c>
      <c r="S12" s="10">
        <f t="shared" si="4"/>
        <v>0.96664514604041196</v>
      </c>
      <c r="T12" s="33">
        <f t="shared" ref="T12:T14" si="5">+H12</f>
        <v>3859546302</v>
      </c>
      <c r="U12" s="89">
        <f t="shared" ref="U12:U14" si="6">+T12/C12</f>
        <v>0.86350677809450871</v>
      </c>
      <c r="V12" s="35" t="s">
        <v>212</v>
      </c>
      <c r="W12" s="161">
        <f t="shared" ref="W12:W14" si="7">+P12</f>
        <v>4443152973</v>
      </c>
      <c r="X12" s="162">
        <f t="shared" ref="X12:X14" si="8">+P12/C12</f>
        <v>0.99407868388782128</v>
      </c>
      <c r="Y12" s="163" t="s">
        <v>1093</v>
      </c>
      <c r="Z12" s="34">
        <f t="shared" ref="Z12:Z14" si="9">+X12</f>
        <v>0.99407868388782128</v>
      </c>
      <c r="AA12" s="164">
        <v>4443152973</v>
      </c>
    </row>
    <row r="13" spans="1:84" s="26" customFormat="1" ht="213.75">
      <c r="A13" s="28">
        <v>7992</v>
      </c>
      <c r="B13" s="29" t="s">
        <v>54</v>
      </c>
      <c r="C13" s="143">
        <v>28715626299</v>
      </c>
      <c r="D13" s="30">
        <v>15693273714</v>
      </c>
      <c r="E13" s="27">
        <f t="shared" si="0"/>
        <v>0.54650640562718655</v>
      </c>
      <c r="F13" s="30">
        <v>524206004</v>
      </c>
      <c r="G13" s="27">
        <f t="shared" si="1"/>
        <v>1.825507821218077E-2</v>
      </c>
      <c r="H13" s="30">
        <v>23240184635</v>
      </c>
      <c r="I13" s="31">
        <f t="shared" si="2"/>
        <v>0.8093218790707456</v>
      </c>
      <c r="J13" s="30">
        <v>6059164786</v>
      </c>
      <c r="K13" s="27">
        <f t="shared" si="3"/>
        <v>0.21100583782882723</v>
      </c>
      <c r="L13" s="107">
        <v>25205527035</v>
      </c>
      <c r="M13" s="10">
        <f t="shared" si="4"/>
        <v>0.87776344393636863</v>
      </c>
      <c r="N13" s="107">
        <v>13175715361</v>
      </c>
      <c r="O13" s="10">
        <f t="shared" si="4"/>
        <v>0.45883433722839728</v>
      </c>
      <c r="P13" s="107">
        <v>28569974108</v>
      </c>
      <c r="Q13" s="10">
        <f t="shared" si="4"/>
        <v>0.99492777244405528</v>
      </c>
      <c r="R13" s="107">
        <v>24248226773</v>
      </c>
      <c r="S13" s="10">
        <f t="shared" si="4"/>
        <v>0.84442618525943225</v>
      </c>
      <c r="T13" s="33">
        <f t="shared" si="5"/>
        <v>23240184635</v>
      </c>
      <c r="U13" s="89">
        <f t="shared" si="6"/>
        <v>0.8093218790707456</v>
      </c>
      <c r="V13" s="35" t="s">
        <v>213</v>
      </c>
      <c r="W13" s="161">
        <f t="shared" si="7"/>
        <v>28569974108</v>
      </c>
      <c r="X13" s="162">
        <f t="shared" si="8"/>
        <v>0.99492777244405528</v>
      </c>
      <c r="Y13" s="163" t="s">
        <v>1094</v>
      </c>
      <c r="Z13" s="34">
        <f t="shared" si="9"/>
        <v>0.99492777244405528</v>
      </c>
      <c r="AA13" s="164">
        <v>28569974108</v>
      </c>
    </row>
    <row r="14" spans="1:84" s="26" customFormat="1" ht="185.25">
      <c r="A14" s="28">
        <v>8018</v>
      </c>
      <c r="B14" s="29" t="s">
        <v>72</v>
      </c>
      <c r="C14" s="143">
        <v>3991041599</v>
      </c>
      <c r="D14" s="30">
        <v>3007000000</v>
      </c>
      <c r="E14" s="27">
        <f t="shared" si="0"/>
        <v>0.75343739858623304</v>
      </c>
      <c r="F14" s="30">
        <v>229383332</v>
      </c>
      <c r="G14" s="27">
        <f t="shared" si="1"/>
        <v>5.7474553023319663E-2</v>
      </c>
      <c r="H14" s="30">
        <v>3228737787</v>
      </c>
      <c r="I14" s="31">
        <f t="shared" si="2"/>
        <v>0.8089962750097609</v>
      </c>
      <c r="J14" s="30">
        <v>1290589736</v>
      </c>
      <c r="K14" s="27">
        <f t="shared" si="3"/>
        <v>0.32337165724440747</v>
      </c>
      <c r="L14" s="107">
        <v>3718927785</v>
      </c>
      <c r="M14" s="10">
        <f>L14/$C14</f>
        <v>0.93181884797487924</v>
      </c>
      <c r="N14" s="107">
        <v>2441008265</v>
      </c>
      <c r="O14" s="10">
        <f>N14/$C14</f>
        <v>0.61162185470871111</v>
      </c>
      <c r="P14" s="107">
        <v>3892234452</v>
      </c>
      <c r="Q14" s="10">
        <f t="shared" si="4"/>
        <v>0.97524276694465994</v>
      </c>
      <c r="R14" s="107">
        <v>3838958700</v>
      </c>
      <c r="S14" s="10">
        <f t="shared" si="4"/>
        <v>0.96189393289257974</v>
      </c>
      <c r="T14" s="33">
        <f t="shared" si="5"/>
        <v>3228737787</v>
      </c>
      <c r="U14" s="89">
        <f t="shared" si="6"/>
        <v>0.8089962750097609</v>
      </c>
      <c r="V14" s="35" t="s">
        <v>214</v>
      </c>
      <c r="W14" s="161">
        <f t="shared" si="7"/>
        <v>3892234452</v>
      </c>
      <c r="X14" s="162">
        <f t="shared" si="8"/>
        <v>0.97524276694465994</v>
      </c>
      <c r="Y14" s="163" t="s">
        <v>1095</v>
      </c>
      <c r="Z14" s="34">
        <f t="shared" si="9"/>
        <v>0.97524276694465994</v>
      </c>
      <c r="AA14" s="165">
        <v>3892234452</v>
      </c>
    </row>
    <row r="15" spans="1:84" s="85" customFormat="1" ht="162" customHeight="1">
      <c r="A15" s="28">
        <v>8096</v>
      </c>
      <c r="B15" s="29" t="s">
        <v>215</v>
      </c>
      <c r="C15" s="166">
        <v>5644342000</v>
      </c>
      <c r="D15" s="30">
        <v>4506379000</v>
      </c>
      <c r="E15" s="27">
        <f>D15/C15</f>
        <v>0.79838872272445571</v>
      </c>
      <c r="F15" s="30">
        <v>102324734</v>
      </c>
      <c r="G15" s="27">
        <f>F15/C15</f>
        <v>1.8128726785159369E-2</v>
      </c>
      <c r="H15" s="30">
        <v>4645141733</v>
      </c>
      <c r="I15" s="31">
        <f t="shared" si="2"/>
        <v>0.82297311768138781</v>
      </c>
      <c r="J15" s="30">
        <v>1584733036</v>
      </c>
      <c r="K15" s="27">
        <f>J15/C15</f>
        <v>0.28076488561465623</v>
      </c>
      <c r="L15" s="156">
        <v>4951564305</v>
      </c>
      <c r="M15" s="167">
        <f t="shared" ref="M15:O17" si="10">L15/$C15</f>
        <v>0.87726156653866827</v>
      </c>
      <c r="N15" s="156">
        <v>3227824414</v>
      </c>
      <c r="O15" s="167">
        <f t="shared" si="10"/>
        <v>0.57186903522146604</v>
      </c>
      <c r="P15" s="156">
        <v>5629489460</v>
      </c>
      <c r="Q15" s="167">
        <f t="shared" ref="Q15" si="11">P15/$C15</f>
        <v>0.9973685967292556</v>
      </c>
      <c r="R15" s="156">
        <v>5370278149</v>
      </c>
      <c r="S15" s="167">
        <f t="shared" ref="S15" si="12">R15/$C15</f>
        <v>0.9514444994651281</v>
      </c>
      <c r="T15" s="33">
        <v>4645141733</v>
      </c>
      <c r="U15" s="89">
        <f t="shared" ref="U15:U17" si="13">+T15/C15</f>
        <v>0.82297311768138781</v>
      </c>
      <c r="V15" s="35" t="s">
        <v>216</v>
      </c>
      <c r="W15" s="168">
        <v>5370278149</v>
      </c>
      <c r="X15" s="34">
        <f>+W15/C15</f>
        <v>0.9514444994651281</v>
      </c>
      <c r="Y15" s="163" t="s">
        <v>1033</v>
      </c>
      <c r="Z15" s="34">
        <v>0.9514444994651281</v>
      </c>
      <c r="AA15" s="33">
        <v>5370278149</v>
      </c>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row>
    <row r="16" spans="1:84" s="85" customFormat="1" ht="160.15" customHeight="1">
      <c r="A16" s="28">
        <v>8100</v>
      </c>
      <c r="B16" s="29" t="s">
        <v>39</v>
      </c>
      <c r="C16" s="166">
        <v>16591895700</v>
      </c>
      <c r="D16" s="30">
        <v>9697195966</v>
      </c>
      <c r="E16" s="27">
        <f t="shared" si="0"/>
        <v>0.58445376835390783</v>
      </c>
      <c r="F16" s="30">
        <v>337882681</v>
      </c>
      <c r="G16" s="27">
        <f t="shared" si="1"/>
        <v>2.0364320455558312E-2</v>
      </c>
      <c r="H16" s="30">
        <v>11869966129</v>
      </c>
      <c r="I16" s="31">
        <f t="shared" si="2"/>
        <v>0.7154074702265637</v>
      </c>
      <c r="J16" s="30">
        <v>3899451800</v>
      </c>
      <c r="K16" s="27">
        <f t="shared" si="3"/>
        <v>0.23502147497226614</v>
      </c>
      <c r="L16" s="156">
        <v>14115289462</v>
      </c>
      <c r="M16" s="167">
        <f t="shared" si="10"/>
        <v>0.85073397984294219</v>
      </c>
      <c r="N16" s="156">
        <v>8111400085</v>
      </c>
      <c r="O16" s="167">
        <f t="shared" si="10"/>
        <v>0.48887723450431286</v>
      </c>
      <c r="P16" s="156">
        <v>16556899882</v>
      </c>
      <c r="Q16" s="167">
        <f t="shared" ref="Q16" si="14">P16/$C16</f>
        <v>0.99789078845282275</v>
      </c>
      <c r="R16" s="156">
        <v>15273788124</v>
      </c>
      <c r="S16" s="167">
        <f t="shared" ref="S16" si="15">R16/$C16</f>
        <v>0.92055714429304181</v>
      </c>
      <c r="T16" s="33">
        <v>11869966129</v>
      </c>
      <c r="U16" s="89">
        <f t="shared" si="13"/>
        <v>0.7154074702265637</v>
      </c>
      <c r="V16" s="35" t="s">
        <v>217</v>
      </c>
      <c r="W16" s="168">
        <v>15273788124</v>
      </c>
      <c r="X16" s="34">
        <f t="shared" ref="X16:X17" si="16">+W16/C16</f>
        <v>0.92055714429304181</v>
      </c>
      <c r="Y16" s="163" t="s">
        <v>1034</v>
      </c>
      <c r="Z16" s="34">
        <v>0.92055714429304181</v>
      </c>
      <c r="AA16" s="33">
        <v>15273788124</v>
      </c>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row>
    <row r="17" spans="1:44" s="85" customFormat="1" ht="166.9" customHeight="1">
      <c r="A17" s="28" t="s">
        <v>218</v>
      </c>
      <c r="B17" s="29" t="s">
        <v>219</v>
      </c>
      <c r="C17" s="166">
        <f>12622884000-38883000</f>
        <v>12584001000</v>
      </c>
      <c r="D17" s="30">
        <v>1685158459</v>
      </c>
      <c r="E17" s="27">
        <f t="shared" si="0"/>
        <v>0.13391277217794245</v>
      </c>
      <c r="F17" s="170">
        <v>1611921663</v>
      </c>
      <c r="G17" s="27">
        <f t="shared" si="1"/>
        <v>0.12809293824754145</v>
      </c>
      <c r="H17" s="30">
        <v>4276654284</v>
      </c>
      <c r="I17" s="31">
        <f t="shared" si="2"/>
        <v>0.33984853338775162</v>
      </c>
      <c r="J17" s="30">
        <v>4143057643</v>
      </c>
      <c r="K17" s="27">
        <f t="shared" si="3"/>
        <v>0.32923214508644749</v>
      </c>
      <c r="L17" s="156">
        <v>8496873183</v>
      </c>
      <c r="M17" s="167">
        <f t="shared" si="10"/>
        <v>0.67521237347326979</v>
      </c>
      <c r="N17" s="156">
        <v>6859681103</v>
      </c>
      <c r="O17" s="167">
        <f t="shared" si="10"/>
        <v>0.54511129671715697</v>
      </c>
      <c r="P17" s="156">
        <v>11883680801</v>
      </c>
      <c r="Q17" s="167">
        <f t="shared" ref="Q17" si="17">P17/$C17</f>
        <v>0.94434836750251372</v>
      </c>
      <c r="R17" s="156">
        <v>11416384130</v>
      </c>
      <c r="S17" s="167">
        <f t="shared" ref="S17" si="18">R17/$C17</f>
        <v>0.90721417854305642</v>
      </c>
      <c r="T17" s="33">
        <v>4276654284</v>
      </c>
      <c r="U17" s="89">
        <f t="shared" si="13"/>
        <v>0.33984853338775162</v>
      </c>
      <c r="V17" s="35" t="s">
        <v>220</v>
      </c>
      <c r="W17" s="168">
        <v>11416384130</v>
      </c>
      <c r="X17" s="34">
        <f t="shared" si="16"/>
        <v>0.90721417854305642</v>
      </c>
      <c r="Y17" s="163" t="s">
        <v>1035</v>
      </c>
      <c r="Z17" s="34">
        <v>0.90721417854305642</v>
      </c>
      <c r="AA17" s="33">
        <v>11416384130</v>
      </c>
      <c r="AB17" s="169"/>
      <c r="AC17" s="169"/>
      <c r="AD17" s="169"/>
      <c r="AE17" s="169"/>
      <c r="AF17" s="169"/>
      <c r="AG17" s="169"/>
      <c r="AH17" s="169"/>
      <c r="AI17" s="169"/>
      <c r="AJ17" s="169"/>
      <c r="AK17" s="169"/>
      <c r="AL17" s="169"/>
      <c r="AM17" s="169"/>
      <c r="AN17" s="169"/>
      <c r="AO17" s="169"/>
      <c r="AP17" s="169"/>
      <c r="AQ17" s="169"/>
      <c r="AR17" s="169"/>
    </row>
    <row r="18" spans="1:44" s="14" customFormat="1" ht="19.5" customHeight="1">
      <c r="A18" s="241" t="s">
        <v>221</v>
      </c>
      <c r="B18" s="241"/>
      <c r="C18" s="15">
        <f>SUM(C11:C16)</f>
        <v>61284037598</v>
      </c>
      <c r="D18" s="15">
        <f>SUM(D11:D16)</f>
        <v>36954738348</v>
      </c>
      <c r="E18" s="11">
        <f t="shared" si="0"/>
        <v>0.60300756602247785</v>
      </c>
      <c r="F18" s="15">
        <f>SUM(F11:F16)</f>
        <v>1334905785</v>
      </c>
      <c r="G18" s="11">
        <f t="shared" si="1"/>
        <v>2.1782275406794747E-2</v>
      </c>
      <c r="H18" s="15">
        <f>SUM(H11:H16)</f>
        <v>47960352740</v>
      </c>
      <c r="I18" s="11">
        <f>H18/$C18</f>
        <v>0.78259126878358909</v>
      </c>
      <c r="J18" s="15">
        <f>SUM(J11:J16)</f>
        <v>14365093736</v>
      </c>
      <c r="K18" s="12">
        <f t="shared" si="3"/>
        <v>0.23440188177922539</v>
      </c>
      <c r="L18" s="15">
        <f>SUM(L11:L16)</f>
        <v>53411604852</v>
      </c>
      <c r="M18" s="11">
        <f>L18/$C18</f>
        <v>0.87154187200196942</v>
      </c>
      <c r="N18" s="15">
        <f>SUM(N11:N16)</f>
        <v>30252613551</v>
      </c>
      <c r="O18" s="11">
        <f>N18/$C18</f>
        <v>0.4936458943753943</v>
      </c>
      <c r="P18" s="15">
        <f>SUM(P11:P16)</f>
        <v>60943069214</v>
      </c>
      <c r="Q18" s="11">
        <f>P18/$C18</f>
        <v>0.99443626109890759</v>
      </c>
      <c r="R18" s="15">
        <f>SUM(R11:R16)</f>
        <v>54589819812</v>
      </c>
      <c r="S18" s="11">
        <f>R18/$C18</f>
        <v>0.89076735071028568</v>
      </c>
      <c r="T18" s="37">
        <v>47960352739</v>
      </c>
      <c r="U18" s="13">
        <v>0.78459999999999996</v>
      </c>
      <c r="V18" s="36"/>
      <c r="W18" s="15">
        <f>SUM(W11:W16)</f>
        <v>59400746145</v>
      </c>
      <c r="X18" s="11">
        <f>W18/$C18</f>
        <v>0.96926946188902119</v>
      </c>
      <c r="Y18" s="36"/>
      <c r="Z18" s="11">
        <v>0.97</v>
      </c>
      <c r="AA18" s="37">
        <v>59400746145</v>
      </c>
    </row>
    <row r="19" spans="1:44" s="14" customFormat="1" ht="19.5" customHeight="1">
      <c r="A19" s="241" t="s">
        <v>222</v>
      </c>
      <c r="B19" s="241"/>
      <c r="C19" s="16">
        <f>+C17</f>
        <v>12584001000</v>
      </c>
      <c r="D19" s="16">
        <f>D17</f>
        <v>1685158459</v>
      </c>
      <c r="E19" s="11">
        <f t="shared" si="0"/>
        <v>0.13391277217794245</v>
      </c>
      <c r="F19" s="16">
        <f>F17</f>
        <v>1611921663</v>
      </c>
      <c r="G19" s="11">
        <f t="shared" si="1"/>
        <v>0.12809293824754145</v>
      </c>
      <c r="H19" s="16">
        <f>H17</f>
        <v>4276654284</v>
      </c>
      <c r="I19" s="11">
        <f>H19/$C19</f>
        <v>0.33984853338775162</v>
      </c>
      <c r="J19" s="16">
        <f>J17</f>
        <v>4143057643</v>
      </c>
      <c r="K19" s="12">
        <f t="shared" si="3"/>
        <v>0.32923214508644749</v>
      </c>
      <c r="L19" s="16">
        <f>L17</f>
        <v>8496873183</v>
      </c>
      <c r="M19" s="11">
        <f>L19/$C19</f>
        <v>0.67521237347326979</v>
      </c>
      <c r="N19" s="16">
        <f>N17</f>
        <v>6859681103</v>
      </c>
      <c r="O19" s="11">
        <f>N19/$C19</f>
        <v>0.54511129671715697</v>
      </c>
      <c r="P19" s="16">
        <f>P17</f>
        <v>11883680801</v>
      </c>
      <c r="Q19" s="11">
        <f>P19/$C19</f>
        <v>0.94434836750251372</v>
      </c>
      <c r="R19" s="16">
        <f>R17</f>
        <v>11416384130</v>
      </c>
      <c r="S19" s="11">
        <f>R19/$C19</f>
        <v>0.90721417854305642</v>
      </c>
      <c r="T19" s="99">
        <v>4276654284</v>
      </c>
      <c r="U19" s="13">
        <v>0.34</v>
      </c>
      <c r="V19" s="36"/>
      <c r="W19" s="16">
        <f>W17</f>
        <v>11416384130</v>
      </c>
      <c r="X19" s="11">
        <f>W19/$C19</f>
        <v>0.90721417854305642</v>
      </c>
      <c r="Y19" s="36"/>
      <c r="Z19" s="11">
        <v>0.91</v>
      </c>
      <c r="AA19" s="38">
        <v>11416384130</v>
      </c>
    </row>
    <row r="20" spans="1:44" s="14" customFormat="1" ht="19.5" customHeight="1">
      <c r="A20" s="241" t="s">
        <v>223</v>
      </c>
      <c r="B20" s="241"/>
      <c r="C20" s="16">
        <f>+C19+C18</f>
        <v>73868038598</v>
      </c>
      <c r="D20" s="16">
        <f>+D19+D18</f>
        <v>38639896807</v>
      </c>
      <c r="E20" s="11">
        <f>D20/C20</f>
        <v>0.52309358066597134</v>
      </c>
      <c r="F20" s="16">
        <f>F18+F19</f>
        <v>2946827448</v>
      </c>
      <c r="G20" s="11">
        <f t="shared" si="1"/>
        <v>3.9893132455256317E-2</v>
      </c>
      <c r="H20" s="16">
        <f>SUM(H18:H19)</f>
        <v>52237007024</v>
      </c>
      <c r="I20" s="11">
        <f>H20/$C20</f>
        <v>0.70716656371886299</v>
      </c>
      <c r="J20" s="16">
        <f>SUM(J18:J19)</f>
        <v>18508151379</v>
      </c>
      <c r="K20" s="11">
        <f t="shared" si="3"/>
        <v>0.25055696252778414</v>
      </c>
      <c r="L20" s="16">
        <f>SUM(L18:L19)</f>
        <v>61908478035</v>
      </c>
      <c r="M20" s="11">
        <f>L20/$C20</f>
        <v>0.83809559871914874</v>
      </c>
      <c r="N20" s="16">
        <f>SUM(N18:N19)</f>
        <v>37112294654</v>
      </c>
      <c r="O20" s="11">
        <f>N20/$C20</f>
        <v>0.50241343019773677</v>
      </c>
      <c r="P20" s="16">
        <f>SUM(P18:P19)</f>
        <v>72826750015</v>
      </c>
      <c r="Q20" s="11">
        <f>P20/$C20</f>
        <v>0.9859033947189686</v>
      </c>
      <c r="R20" s="16">
        <f>SUM(R18:R19)</f>
        <v>66006203942</v>
      </c>
      <c r="S20" s="11">
        <f>R20/$C20</f>
        <v>0.89356919710857385</v>
      </c>
      <c r="T20" s="38">
        <v>52276654284</v>
      </c>
      <c r="U20" s="13">
        <v>0.70879999999999999</v>
      </c>
      <c r="V20" s="36"/>
      <c r="W20" s="16">
        <f>SUM(W18:W19)</f>
        <v>70817130275</v>
      </c>
      <c r="X20" s="11">
        <f>W20/$C20</f>
        <v>0.95869785659798734</v>
      </c>
      <c r="Y20" s="36"/>
      <c r="Z20" s="11">
        <v>0.96</v>
      </c>
      <c r="AA20" s="38">
        <v>70817130275</v>
      </c>
    </row>
    <row r="22" spans="1:44">
      <c r="C22" s="51"/>
    </row>
    <row r="23" spans="1:44">
      <c r="F23" s="51"/>
    </row>
  </sheetData>
  <mergeCells count="45">
    <mergeCell ref="A20:B20"/>
    <mergeCell ref="S8:S9"/>
    <mergeCell ref="A8:A10"/>
    <mergeCell ref="I8:I9"/>
    <mergeCell ref="H8:H9"/>
    <mergeCell ref="G8:G9"/>
    <mergeCell ref="F8:F9"/>
    <mergeCell ref="E8:E9"/>
    <mergeCell ref="H10:K10"/>
    <mergeCell ref="L10:O10"/>
    <mergeCell ref="P10:S10"/>
    <mergeCell ref="D10:G10"/>
    <mergeCell ref="R8:R9"/>
    <mergeCell ref="Q8:Q9"/>
    <mergeCell ref="C8:C10"/>
    <mergeCell ref="N8:N9"/>
    <mergeCell ref="A18:B18"/>
    <mergeCell ref="A19:B19"/>
    <mergeCell ref="Y1:AA6"/>
    <mergeCell ref="B1:X1"/>
    <mergeCell ref="B2:X2"/>
    <mergeCell ref="B3:X3"/>
    <mergeCell ref="T8:AA8"/>
    <mergeCell ref="B8:B10"/>
    <mergeCell ref="L8:L9"/>
    <mergeCell ref="K8:K9"/>
    <mergeCell ref="J8:J9"/>
    <mergeCell ref="P8:P9"/>
    <mergeCell ref="O8:O9"/>
    <mergeCell ref="D8:D9"/>
    <mergeCell ref="T9:V9"/>
    <mergeCell ref="W9:Y9"/>
    <mergeCell ref="Z9:Z10"/>
    <mergeCell ref="AA9:AA10"/>
    <mergeCell ref="A1:A6"/>
    <mergeCell ref="S4:W4"/>
    <mergeCell ref="S5:W5"/>
    <mergeCell ref="H4:M4"/>
    <mergeCell ref="H5:M5"/>
    <mergeCell ref="B4:G4"/>
    <mergeCell ref="B6:X6"/>
    <mergeCell ref="N4:R4"/>
    <mergeCell ref="N5:R5"/>
    <mergeCell ref="B5:G5"/>
    <mergeCell ref="M8:M9"/>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43"/>
  <sheetViews>
    <sheetView tabSelected="1" view="pageBreakPreview" topLeftCell="AT10" zoomScale="60" zoomScaleNormal="70" workbookViewId="0">
      <selection activeCell="BJ19" sqref="BJ19"/>
    </sheetView>
  </sheetViews>
  <sheetFormatPr baseColWidth="10" defaultColWidth="11.42578125" defaultRowHeight="14.25"/>
  <cols>
    <col min="1" max="1" width="21.42578125" style="1" customWidth="1"/>
    <col min="2" max="2" width="31" style="24" customWidth="1"/>
    <col min="3" max="3" width="8" style="1" customWidth="1"/>
    <col min="4" max="4" width="48.7109375" style="1" customWidth="1"/>
    <col min="5" max="5" width="22.28515625" style="24" customWidth="1"/>
    <col min="6" max="6" width="22.7109375" style="24" customWidth="1"/>
    <col min="7" max="7" width="73.5703125" style="1" customWidth="1"/>
    <col min="8" max="8" width="24.5703125" style="24" customWidth="1"/>
    <col min="9" max="9" width="15.5703125" style="1" customWidth="1"/>
    <col min="10" max="10" width="11.7109375" style="1" customWidth="1"/>
    <col min="11" max="11" width="13.7109375" style="1" customWidth="1"/>
    <col min="12" max="12" width="33.85546875" style="1" customWidth="1"/>
    <col min="13" max="13" width="12" style="1" customWidth="1"/>
    <col min="14" max="14" width="19.28515625" style="1" customWidth="1"/>
    <col min="15" max="15" width="16.5703125" style="1" customWidth="1"/>
    <col min="16" max="16" width="37.5703125" style="1" customWidth="1"/>
    <col min="17" max="17" width="19.7109375" style="75" customWidth="1"/>
    <col min="18" max="18" width="23.7109375" style="1" customWidth="1"/>
    <col min="19" max="19" width="24.85546875" style="1" customWidth="1"/>
    <col min="20" max="52" width="19.7109375" style="1" customWidth="1"/>
    <col min="53" max="53" width="33.42578125" style="1" customWidth="1"/>
    <col min="54" max="54" width="26.42578125" style="1" customWidth="1"/>
    <col min="55" max="55" width="21.7109375" style="1" customWidth="1"/>
    <col min="56" max="56" width="75.42578125" style="1" customWidth="1"/>
    <col min="57" max="57" width="20.7109375" style="1" customWidth="1"/>
    <col min="58" max="58" width="15.28515625" style="1" customWidth="1"/>
    <col min="59" max="59" width="60.28515625" style="1" customWidth="1"/>
    <col min="60" max="60" width="11.42578125" style="1"/>
    <col min="61" max="61" width="19.85546875" style="1" customWidth="1"/>
    <col min="62" max="16384" width="11.42578125" style="1"/>
  </cols>
  <sheetData>
    <row r="1" spans="1:84" ht="20.100000000000001" customHeight="1">
      <c r="A1" s="187"/>
      <c r="B1" s="211" t="s">
        <v>0</v>
      </c>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187"/>
      <c r="BH1" s="187"/>
      <c r="BI1" s="187"/>
      <c r="CA1" s="2"/>
      <c r="CD1" s="2"/>
      <c r="CF1" s="2"/>
    </row>
    <row r="2" spans="1:84" ht="20.100000000000001" customHeight="1">
      <c r="A2" s="187"/>
      <c r="B2" s="211" t="s">
        <v>1</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187"/>
      <c r="BH2" s="187"/>
      <c r="BI2" s="187"/>
      <c r="CA2" s="2"/>
      <c r="CD2" s="2"/>
      <c r="CF2" s="2"/>
    </row>
    <row r="3" spans="1:84" ht="20.100000000000001" customHeight="1">
      <c r="A3" s="187"/>
      <c r="B3" s="211" t="s">
        <v>2</v>
      </c>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187"/>
      <c r="BH3" s="187"/>
      <c r="BI3" s="187"/>
      <c r="CA3" s="2"/>
      <c r="CD3" s="2"/>
      <c r="CF3" s="2"/>
    </row>
    <row r="4" spans="1:84" ht="20.100000000000001" customHeight="1">
      <c r="A4" s="187"/>
      <c r="B4" s="191" t="s">
        <v>3</v>
      </c>
      <c r="C4" s="191"/>
      <c r="D4" s="191"/>
      <c r="E4" s="191"/>
      <c r="F4" s="191"/>
      <c r="G4" s="191"/>
      <c r="H4" s="191"/>
      <c r="I4" s="191"/>
      <c r="J4" s="191"/>
      <c r="K4" s="191"/>
      <c r="L4" s="191"/>
      <c r="M4" s="191"/>
      <c r="N4" s="191"/>
      <c r="O4" s="191"/>
      <c r="P4" s="191" t="s">
        <v>4</v>
      </c>
      <c r="Q4" s="191"/>
      <c r="R4" s="191"/>
      <c r="S4" s="191"/>
      <c r="T4" s="191"/>
      <c r="U4" s="191"/>
      <c r="V4" s="191"/>
      <c r="W4" s="191"/>
      <c r="X4" s="191"/>
      <c r="Y4" s="191"/>
      <c r="Z4" s="191"/>
      <c r="AA4" s="191"/>
      <c r="AB4" s="191"/>
      <c r="AC4" s="191"/>
      <c r="AD4" s="191" t="s">
        <v>5</v>
      </c>
      <c r="AE4" s="191"/>
      <c r="AF4" s="191"/>
      <c r="AG4" s="191"/>
      <c r="AH4" s="191"/>
      <c r="AI4" s="191"/>
      <c r="AJ4" s="191"/>
      <c r="AK4" s="191"/>
      <c r="AL4" s="191"/>
      <c r="AM4" s="191"/>
      <c r="AN4" s="191"/>
      <c r="AO4" s="191"/>
      <c r="AP4" s="191"/>
      <c r="AQ4" s="191"/>
      <c r="AR4" s="191"/>
      <c r="AS4" s="191" t="s">
        <v>6</v>
      </c>
      <c r="AT4" s="191"/>
      <c r="AU4" s="191"/>
      <c r="AV4" s="191"/>
      <c r="AW4" s="191"/>
      <c r="AX4" s="191"/>
      <c r="AY4" s="191"/>
      <c r="AZ4" s="191"/>
      <c r="BA4" s="191"/>
      <c r="BB4" s="191"/>
      <c r="BC4" s="191"/>
      <c r="BD4" s="191"/>
      <c r="BE4" s="191"/>
      <c r="BF4" s="191"/>
      <c r="BG4" s="187"/>
      <c r="BH4" s="187"/>
      <c r="BI4" s="187"/>
      <c r="CA4" s="2"/>
      <c r="CD4" s="2"/>
      <c r="CF4" s="2"/>
    </row>
    <row r="5" spans="1:84" ht="20.100000000000001" customHeight="1">
      <c r="A5" s="187"/>
      <c r="B5" s="191" t="s">
        <v>7</v>
      </c>
      <c r="C5" s="191"/>
      <c r="D5" s="191"/>
      <c r="E5" s="191"/>
      <c r="F5" s="191"/>
      <c r="G5" s="191"/>
      <c r="H5" s="191"/>
      <c r="I5" s="191"/>
      <c r="J5" s="191"/>
      <c r="K5" s="191"/>
      <c r="L5" s="191"/>
      <c r="M5" s="191"/>
      <c r="N5" s="191"/>
      <c r="O5" s="191"/>
      <c r="P5" s="191">
        <v>4</v>
      </c>
      <c r="Q5" s="191"/>
      <c r="R5" s="191"/>
      <c r="S5" s="191"/>
      <c r="T5" s="191"/>
      <c r="U5" s="191"/>
      <c r="V5" s="191"/>
      <c r="W5" s="191"/>
      <c r="X5" s="191"/>
      <c r="Y5" s="191"/>
      <c r="Z5" s="191"/>
      <c r="AA5" s="191"/>
      <c r="AB5" s="191"/>
      <c r="AC5" s="191"/>
      <c r="AD5" s="212">
        <v>45139</v>
      </c>
      <c r="AE5" s="212"/>
      <c r="AF5" s="212"/>
      <c r="AG5" s="212"/>
      <c r="AH5" s="212"/>
      <c r="AI5" s="212"/>
      <c r="AJ5" s="212"/>
      <c r="AK5" s="212"/>
      <c r="AL5" s="212"/>
      <c r="AM5" s="212"/>
      <c r="AN5" s="212"/>
      <c r="AO5" s="212"/>
      <c r="AP5" s="212"/>
      <c r="AQ5" s="212"/>
      <c r="AR5" s="212"/>
      <c r="AS5" s="191" t="s">
        <v>224</v>
      </c>
      <c r="AT5" s="191"/>
      <c r="AU5" s="191"/>
      <c r="AV5" s="191"/>
      <c r="AW5" s="191"/>
      <c r="AX5" s="191"/>
      <c r="AY5" s="191"/>
      <c r="AZ5" s="191"/>
      <c r="BA5" s="191"/>
      <c r="BB5" s="191"/>
      <c r="BC5" s="191"/>
      <c r="BD5" s="191"/>
      <c r="BE5" s="191"/>
      <c r="BF5" s="191"/>
      <c r="BG5" s="187"/>
      <c r="BH5" s="187"/>
      <c r="BI5" s="187"/>
      <c r="CA5" s="2"/>
      <c r="CD5" s="2"/>
      <c r="CF5" s="2"/>
    </row>
    <row r="6" spans="1:84" ht="20.100000000000001" customHeight="1">
      <c r="A6" s="187"/>
      <c r="B6" s="191" t="s">
        <v>9</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87"/>
      <c r="BH6" s="187"/>
      <c r="BI6" s="187"/>
      <c r="CA6" s="2"/>
      <c r="CD6" s="2"/>
      <c r="CF6" s="2"/>
    </row>
    <row r="7" spans="1:84" ht="20.25" customHeight="1">
      <c r="A7" s="25"/>
      <c r="B7" s="23"/>
      <c r="C7" s="8"/>
      <c r="D7" s="8"/>
      <c r="E7" s="4"/>
      <c r="F7" s="4"/>
      <c r="G7" s="8"/>
      <c r="H7" s="4"/>
      <c r="I7" s="25"/>
      <c r="J7" s="25"/>
      <c r="K7" s="25"/>
      <c r="L7" s="8"/>
      <c r="M7" s="25"/>
      <c r="N7" s="25"/>
      <c r="O7" s="25"/>
      <c r="P7" s="8"/>
      <c r="Q7" s="8"/>
      <c r="R7" s="8"/>
      <c r="S7" s="8"/>
      <c r="T7" s="25"/>
      <c r="AH7" s="2"/>
      <c r="CA7" s="2"/>
      <c r="CD7" s="2"/>
      <c r="CF7" s="2"/>
    </row>
    <row r="8" spans="1:84" ht="15">
      <c r="A8" s="242" t="s">
        <v>225</v>
      </c>
      <c r="B8" s="240" t="s">
        <v>226</v>
      </c>
      <c r="C8" s="242" t="s">
        <v>227</v>
      </c>
      <c r="D8" s="242" t="s">
        <v>228</v>
      </c>
      <c r="E8" s="240" t="s">
        <v>229</v>
      </c>
      <c r="F8" s="240" t="s">
        <v>230</v>
      </c>
      <c r="G8" s="242" t="s">
        <v>231</v>
      </c>
      <c r="H8" s="240" t="s">
        <v>232</v>
      </c>
      <c r="I8" s="242" t="s">
        <v>233</v>
      </c>
      <c r="J8" s="242" t="s">
        <v>234</v>
      </c>
      <c r="K8" s="242" t="s">
        <v>235</v>
      </c>
      <c r="L8" s="242" t="s">
        <v>236</v>
      </c>
      <c r="M8" s="242" t="s">
        <v>237</v>
      </c>
      <c r="N8" s="242" t="s">
        <v>238</v>
      </c>
      <c r="O8" s="242" t="s">
        <v>239</v>
      </c>
      <c r="P8" s="242" t="s">
        <v>240</v>
      </c>
      <c r="Q8" s="242" t="s">
        <v>241</v>
      </c>
      <c r="R8" s="242" t="s">
        <v>242</v>
      </c>
      <c r="S8" s="242" t="s">
        <v>243</v>
      </c>
      <c r="T8" s="242" t="s">
        <v>244</v>
      </c>
      <c r="U8" s="242" t="s">
        <v>242</v>
      </c>
      <c r="V8" s="242" t="s">
        <v>243</v>
      </c>
      <c r="W8" s="242" t="s">
        <v>245</v>
      </c>
      <c r="X8" s="242" t="s">
        <v>242</v>
      </c>
      <c r="Y8" s="242" t="s">
        <v>243</v>
      </c>
      <c r="Z8" s="242" t="s">
        <v>246</v>
      </c>
      <c r="AA8" s="242" t="s">
        <v>242</v>
      </c>
      <c r="AB8" s="242" t="s">
        <v>243</v>
      </c>
      <c r="AC8" s="242" t="s">
        <v>247</v>
      </c>
      <c r="AD8" s="242" t="s">
        <v>242</v>
      </c>
      <c r="AE8" s="242" t="s">
        <v>243</v>
      </c>
      <c r="AF8" s="242" t="s">
        <v>248</v>
      </c>
      <c r="AG8" s="242" t="s">
        <v>242</v>
      </c>
      <c r="AH8" s="242" t="s">
        <v>243</v>
      </c>
      <c r="AI8" s="242" t="s">
        <v>249</v>
      </c>
      <c r="AJ8" s="242" t="s">
        <v>242</v>
      </c>
      <c r="AK8" s="242" t="s">
        <v>243</v>
      </c>
      <c r="AL8" s="242" t="s">
        <v>250</v>
      </c>
      <c r="AM8" s="242" t="s">
        <v>242</v>
      </c>
      <c r="AN8" s="242" t="s">
        <v>243</v>
      </c>
      <c r="AO8" s="242" t="s">
        <v>251</v>
      </c>
      <c r="AP8" s="242" t="s">
        <v>242</v>
      </c>
      <c r="AQ8" s="242" t="s">
        <v>243</v>
      </c>
      <c r="AR8" s="242" t="s">
        <v>252</v>
      </c>
      <c r="AS8" s="242" t="s">
        <v>242</v>
      </c>
      <c r="AT8" s="242" t="s">
        <v>243</v>
      </c>
      <c r="AU8" s="242" t="s">
        <v>253</v>
      </c>
      <c r="AV8" s="242" t="s">
        <v>242</v>
      </c>
      <c r="AW8" s="242" t="s">
        <v>243</v>
      </c>
      <c r="AX8" s="242" t="s">
        <v>254</v>
      </c>
      <c r="AY8" s="242" t="s">
        <v>242</v>
      </c>
      <c r="AZ8" s="242" t="s">
        <v>243</v>
      </c>
      <c r="BA8" s="242" t="s">
        <v>255</v>
      </c>
      <c r="BB8" s="211" t="s">
        <v>30</v>
      </c>
      <c r="BC8" s="245"/>
      <c r="BD8" s="211"/>
      <c r="BE8" s="211"/>
      <c r="BF8" s="245"/>
      <c r="BG8" s="211"/>
      <c r="BH8" s="245"/>
      <c r="BI8" s="211"/>
    </row>
    <row r="9" spans="1:84" ht="15">
      <c r="A9" s="242"/>
      <c r="B9" s="240"/>
      <c r="C9" s="242"/>
      <c r="D9" s="242"/>
      <c r="E9" s="240"/>
      <c r="F9" s="240"/>
      <c r="G9" s="242"/>
      <c r="H9" s="240"/>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c r="BB9" s="211" t="s">
        <v>31</v>
      </c>
      <c r="BC9" s="245"/>
      <c r="BD9" s="211"/>
      <c r="BE9" s="211" t="s">
        <v>32</v>
      </c>
      <c r="BF9" s="245"/>
      <c r="BG9" s="211"/>
      <c r="BH9" s="224" t="s">
        <v>33</v>
      </c>
      <c r="BI9" s="223" t="s">
        <v>34</v>
      </c>
    </row>
    <row r="10" spans="1:84" ht="45">
      <c r="A10" s="242"/>
      <c r="B10" s="240"/>
      <c r="C10" s="242"/>
      <c r="D10" s="242"/>
      <c r="E10" s="240"/>
      <c r="F10" s="240"/>
      <c r="G10" s="242"/>
      <c r="H10" s="240"/>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5" t="s">
        <v>34</v>
      </c>
      <c r="BC10" s="6" t="s">
        <v>35</v>
      </c>
      <c r="BD10" s="5" t="s">
        <v>36</v>
      </c>
      <c r="BE10" s="5" t="s">
        <v>34</v>
      </c>
      <c r="BF10" s="6" t="s">
        <v>35</v>
      </c>
      <c r="BG10" s="5" t="s">
        <v>36</v>
      </c>
      <c r="BH10" s="235"/>
      <c r="BI10" s="236"/>
    </row>
    <row r="11" spans="1:84" ht="129.75" customHeight="1">
      <c r="A11" s="108" t="s">
        <v>256</v>
      </c>
      <c r="B11" s="108" t="s">
        <v>257</v>
      </c>
      <c r="C11" s="108" t="s">
        <v>258</v>
      </c>
      <c r="D11" s="109" t="s">
        <v>259</v>
      </c>
      <c r="E11" s="108" t="s">
        <v>260</v>
      </c>
      <c r="F11" s="108" t="s">
        <v>261</v>
      </c>
      <c r="G11" s="109" t="s">
        <v>262</v>
      </c>
      <c r="H11" s="108" t="s">
        <v>263</v>
      </c>
      <c r="I11" s="108" t="s">
        <v>264</v>
      </c>
      <c r="J11" s="108" t="s">
        <v>265</v>
      </c>
      <c r="K11" s="108" t="s">
        <v>266</v>
      </c>
      <c r="L11" s="109" t="s">
        <v>267</v>
      </c>
      <c r="M11" s="108">
        <v>190000</v>
      </c>
      <c r="N11" s="108" t="s">
        <v>268</v>
      </c>
      <c r="O11" s="110">
        <v>45594</v>
      </c>
      <c r="P11" s="109" t="s">
        <v>269</v>
      </c>
      <c r="Q11" s="135">
        <v>1</v>
      </c>
      <c r="R11" s="109" t="s">
        <v>270</v>
      </c>
      <c r="S11" s="109" t="s">
        <v>271</v>
      </c>
      <c r="T11" s="135">
        <v>1</v>
      </c>
      <c r="U11" s="109" t="s">
        <v>272</v>
      </c>
      <c r="V11" s="109" t="s">
        <v>273</v>
      </c>
      <c r="W11" s="135">
        <v>1</v>
      </c>
      <c r="X11" s="109" t="s">
        <v>274</v>
      </c>
      <c r="Y11" s="109" t="s">
        <v>275</v>
      </c>
      <c r="Z11" s="135">
        <v>1</v>
      </c>
      <c r="AA11" s="109" t="s">
        <v>276</v>
      </c>
      <c r="AB11" s="109" t="s">
        <v>277</v>
      </c>
      <c r="AC11" s="135">
        <v>1</v>
      </c>
      <c r="AD11" s="109" t="s">
        <v>278</v>
      </c>
      <c r="AE11" s="109" t="s">
        <v>275</v>
      </c>
      <c r="AF11" s="135">
        <v>1</v>
      </c>
      <c r="AG11" s="109" t="s">
        <v>279</v>
      </c>
      <c r="AH11" s="109" t="s">
        <v>280</v>
      </c>
      <c r="AI11" s="135">
        <v>1</v>
      </c>
      <c r="AJ11" s="109" t="s">
        <v>281</v>
      </c>
      <c r="AK11" s="109" t="s">
        <v>282</v>
      </c>
      <c r="AL11" s="135">
        <v>1</v>
      </c>
      <c r="AM11" s="109" t="s">
        <v>283</v>
      </c>
      <c r="AN11" s="109" t="s">
        <v>284</v>
      </c>
      <c r="AO11" s="135">
        <v>1</v>
      </c>
      <c r="AP11" s="109" t="s">
        <v>285</v>
      </c>
      <c r="AQ11" s="109" t="s">
        <v>286</v>
      </c>
      <c r="AR11" s="135">
        <v>1</v>
      </c>
      <c r="AS11" s="109" t="s">
        <v>287</v>
      </c>
      <c r="AT11" s="109" t="s">
        <v>288</v>
      </c>
      <c r="AU11" s="135">
        <v>1</v>
      </c>
      <c r="AV11" s="109" t="s">
        <v>289</v>
      </c>
      <c r="AW11" s="109" t="s">
        <v>271</v>
      </c>
      <c r="AX11" s="135">
        <v>1</v>
      </c>
      <c r="AY11" s="109" t="s">
        <v>290</v>
      </c>
      <c r="AZ11" s="109" t="s">
        <v>271</v>
      </c>
      <c r="BA11" s="108" t="s">
        <v>291</v>
      </c>
      <c r="BB11" s="90">
        <f>(Q11+T11+W11+Z11+AC11+AF11)/6</f>
        <v>1</v>
      </c>
      <c r="BC11" s="10">
        <f>+BB11</f>
        <v>1</v>
      </c>
      <c r="BD11" s="92" t="s">
        <v>292</v>
      </c>
      <c r="BE11" s="90">
        <f>(T11+W11+Z11+AC11+AF11+AI11)/6</f>
        <v>1</v>
      </c>
      <c r="BF11" s="10">
        <f>+BE11</f>
        <v>1</v>
      </c>
      <c r="BG11" s="84" t="s">
        <v>1122</v>
      </c>
      <c r="BH11" s="10">
        <f>(BC11+BF11)/2</f>
        <v>1</v>
      </c>
      <c r="BI11" s="10">
        <f>(BB11+BE11)/2</f>
        <v>1</v>
      </c>
    </row>
    <row r="12" spans="1:84" ht="66.599999999999994" customHeight="1">
      <c r="A12" s="108" t="s">
        <v>293</v>
      </c>
      <c r="B12" s="108" t="s">
        <v>294</v>
      </c>
      <c r="C12" s="108" t="s">
        <v>258</v>
      </c>
      <c r="D12" s="109" t="s">
        <v>295</v>
      </c>
      <c r="E12" s="108" t="s">
        <v>260</v>
      </c>
      <c r="F12" s="108" t="s">
        <v>261</v>
      </c>
      <c r="G12" s="109" t="s">
        <v>262</v>
      </c>
      <c r="H12" s="108" t="s">
        <v>263</v>
      </c>
      <c r="I12" s="108" t="s">
        <v>264</v>
      </c>
      <c r="J12" s="108" t="s">
        <v>265</v>
      </c>
      <c r="K12" s="108" t="s">
        <v>266</v>
      </c>
      <c r="L12" s="109" t="s">
        <v>296</v>
      </c>
      <c r="M12" s="108">
        <v>300000</v>
      </c>
      <c r="N12" s="108" t="s">
        <v>268</v>
      </c>
      <c r="O12" s="110">
        <v>45594</v>
      </c>
      <c r="P12" s="109" t="s">
        <v>297</v>
      </c>
      <c r="Q12" s="135">
        <v>1</v>
      </c>
      <c r="R12" s="109" t="s">
        <v>298</v>
      </c>
      <c r="S12" s="109" t="s">
        <v>271</v>
      </c>
      <c r="T12" s="135">
        <v>1</v>
      </c>
      <c r="U12" s="109" t="s">
        <v>299</v>
      </c>
      <c r="V12" s="109" t="s">
        <v>273</v>
      </c>
      <c r="W12" s="135">
        <v>1</v>
      </c>
      <c r="X12" s="109" t="s">
        <v>300</v>
      </c>
      <c r="Y12" s="109" t="s">
        <v>275</v>
      </c>
      <c r="Z12" s="135">
        <v>1</v>
      </c>
      <c r="AA12" s="109" t="s">
        <v>301</v>
      </c>
      <c r="AB12" s="109" t="s">
        <v>277</v>
      </c>
      <c r="AC12" s="135">
        <v>1</v>
      </c>
      <c r="AD12" s="109" t="s">
        <v>302</v>
      </c>
      <c r="AE12" s="109" t="s">
        <v>303</v>
      </c>
      <c r="AF12" s="135">
        <v>1</v>
      </c>
      <c r="AG12" s="109" t="s">
        <v>304</v>
      </c>
      <c r="AH12" s="109" t="s">
        <v>282</v>
      </c>
      <c r="AI12" s="135">
        <v>1</v>
      </c>
      <c r="AJ12" s="109" t="s">
        <v>305</v>
      </c>
      <c r="AK12" s="109" t="s">
        <v>284</v>
      </c>
      <c r="AL12" s="135">
        <v>1</v>
      </c>
      <c r="AM12" s="109" t="s">
        <v>306</v>
      </c>
      <c r="AN12" s="109" t="s">
        <v>284</v>
      </c>
      <c r="AO12" s="135">
        <v>1</v>
      </c>
      <c r="AP12" s="109" t="s">
        <v>307</v>
      </c>
      <c r="AQ12" s="109" t="s">
        <v>286</v>
      </c>
      <c r="AR12" s="135">
        <v>1</v>
      </c>
      <c r="AS12" s="109" t="s">
        <v>308</v>
      </c>
      <c r="AT12" s="109" t="s">
        <v>309</v>
      </c>
      <c r="AU12" s="135">
        <v>1</v>
      </c>
      <c r="AV12" s="109" t="s">
        <v>310</v>
      </c>
      <c r="AW12" s="109" t="s">
        <v>271</v>
      </c>
      <c r="AX12" s="135">
        <v>1</v>
      </c>
      <c r="AY12" s="109" t="s">
        <v>311</v>
      </c>
      <c r="AZ12" s="109" t="s">
        <v>271</v>
      </c>
      <c r="BA12" s="108" t="s">
        <v>291</v>
      </c>
      <c r="BB12" s="90">
        <f t="shared" ref="BB12:BB13" si="0">(Q12+T12+W12+Z12+AC12+AF12)/6</f>
        <v>1</v>
      </c>
      <c r="BC12" s="10">
        <f t="shared" ref="BC12:BC43" si="1">+BB12</f>
        <v>1</v>
      </c>
      <c r="BD12" s="92" t="s">
        <v>292</v>
      </c>
      <c r="BE12" s="90">
        <f>(T12+W12+Z12+AC12+AF12+AI12)/6</f>
        <v>1</v>
      </c>
      <c r="BF12" s="10">
        <f>+BE12</f>
        <v>1</v>
      </c>
      <c r="BG12" s="84" t="s">
        <v>1122</v>
      </c>
      <c r="BH12" s="10">
        <f t="shared" ref="BH12:BH43" si="2">(BC12+BF12)/2</f>
        <v>1</v>
      </c>
      <c r="BI12" s="10">
        <f t="shared" ref="BI12:BI43" si="3">(BB12+BE12)/2</f>
        <v>1</v>
      </c>
    </row>
    <row r="13" spans="1:84" ht="66.599999999999994" customHeight="1">
      <c r="A13" s="108" t="s">
        <v>312</v>
      </c>
      <c r="B13" s="108" t="s">
        <v>313</v>
      </c>
      <c r="C13" s="108" t="s">
        <v>258</v>
      </c>
      <c r="D13" s="109" t="s">
        <v>314</v>
      </c>
      <c r="E13" s="108" t="s">
        <v>47</v>
      </c>
      <c r="F13" s="108" t="s">
        <v>315</v>
      </c>
      <c r="G13" s="109" t="s">
        <v>316</v>
      </c>
      <c r="H13" s="108" t="s">
        <v>317</v>
      </c>
      <c r="I13" s="108" t="s">
        <v>264</v>
      </c>
      <c r="J13" s="108" t="s">
        <v>265</v>
      </c>
      <c r="K13" s="108" t="s">
        <v>266</v>
      </c>
      <c r="L13" s="109" t="s">
        <v>318</v>
      </c>
      <c r="M13" s="108">
        <v>3200</v>
      </c>
      <c r="N13" s="108" t="s">
        <v>268</v>
      </c>
      <c r="O13" s="110">
        <v>45671</v>
      </c>
      <c r="P13" s="109" t="s">
        <v>319</v>
      </c>
      <c r="Q13" s="135">
        <v>1</v>
      </c>
      <c r="R13" s="109" t="s">
        <v>320</v>
      </c>
      <c r="S13" s="109" t="s">
        <v>282</v>
      </c>
      <c r="T13" s="135">
        <v>0.99</v>
      </c>
      <c r="U13" s="109" t="s">
        <v>321</v>
      </c>
      <c r="V13" s="109" t="s">
        <v>282</v>
      </c>
      <c r="W13" s="135">
        <v>1</v>
      </c>
      <c r="X13" s="109" t="s">
        <v>322</v>
      </c>
      <c r="Y13" s="109" t="s">
        <v>284</v>
      </c>
      <c r="Z13" s="136">
        <v>0.9889</v>
      </c>
      <c r="AA13" s="109" t="s">
        <v>323</v>
      </c>
      <c r="AB13" s="109" t="s">
        <v>284</v>
      </c>
      <c r="AC13" s="135">
        <v>1</v>
      </c>
      <c r="AD13" s="109" t="s">
        <v>324</v>
      </c>
      <c r="AE13" s="109" t="s">
        <v>325</v>
      </c>
      <c r="AF13" s="135">
        <v>1</v>
      </c>
      <c r="AG13" s="109" t="s">
        <v>326</v>
      </c>
      <c r="AH13" s="109" t="s">
        <v>282</v>
      </c>
      <c r="AI13" s="135">
        <v>1</v>
      </c>
      <c r="AJ13" s="109" t="s">
        <v>327</v>
      </c>
      <c r="AK13" s="109" t="s">
        <v>282</v>
      </c>
      <c r="AL13" s="135">
        <v>1</v>
      </c>
      <c r="AM13" s="109" t="s">
        <v>328</v>
      </c>
      <c r="AN13" s="109" t="s">
        <v>282</v>
      </c>
      <c r="AO13" s="135">
        <v>1</v>
      </c>
      <c r="AP13" s="109" t="s">
        <v>329</v>
      </c>
      <c r="AQ13" s="109" t="s">
        <v>284</v>
      </c>
      <c r="AR13" s="135">
        <v>1</v>
      </c>
      <c r="AS13" s="109" t="s">
        <v>330</v>
      </c>
      <c r="AT13" s="109" t="s">
        <v>282</v>
      </c>
      <c r="AU13" s="135">
        <v>1</v>
      </c>
      <c r="AV13" s="109" t="s">
        <v>331</v>
      </c>
      <c r="AW13" s="109" t="s">
        <v>282</v>
      </c>
      <c r="AX13" s="135">
        <v>1</v>
      </c>
      <c r="AY13" s="109" t="s">
        <v>332</v>
      </c>
      <c r="AZ13" s="109" t="s">
        <v>282</v>
      </c>
      <c r="BA13" s="108" t="s">
        <v>291</v>
      </c>
      <c r="BB13" s="104">
        <f t="shared" si="0"/>
        <v>0.99648333333333339</v>
      </c>
      <c r="BC13" s="10">
        <f t="shared" si="1"/>
        <v>0.99648333333333339</v>
      </c>
      <c r="BD13" s="92" t="s">
        <v>292</v>
      </c>
      <c r="BE13" s="90">
        <f>(T13+W13+Z13+AC13+AF13+AI13)/6</f>
        <v>0.99648333333333328</v>
      </c>
      <c r="BF13" s="10">
        <f>+BE13</f>
        <v>0.99648333333333328</v>
      </c>
      <c r="BG13" s="304" t="s">
        <v>1123</v>
      </c>
      <c r="BH13" s="10">
        <f t="shared" si="2"/>
        <v>0.99648333333333339</v>
      </c>
      <c r="BI13" s="10">
        <f t="shared" si="3"/>
        <v>0.99648333333333339</v>
      </c>
    </row>
    <row r="14" spans="1:84" ht="66.599999999999994" customHeight="1">
      <c r="A14" s="108" t="s">
        <v>333</v>
      </c>
      <c r="B14" s="108" t="s">
        <v>334</v>
      </c>
      <c r="C14" s="108" t="s">
        <v>258</v>
      </c>
      <c r="D14" s="109" t="s">
        <v>335</v>
      </c>
      <c r="E14" s="108" t="s">
        <v>47</v>
      </c>
      <c r="F14" s="108" t="s">
        <v>315</v>
      </c>
      <c r="G14" s="109" t="s">
        <v>316</v>
      </c>
      <c r="H14" s="108" t="s">
        <v>317</v>
      </c>
      <c r="I14" s="108" t="s">
        <v>264</v>
      </c>
      <c r="J14" s="108" t="s">
        <v>265</v>
      </c>
      <c r="K14" s="108" t="s">
        <v>336</v>
      </c>
      <c r="L14" s="109" t="s">
        <v>337</v>
      </c>
      <c r="M14" s="108">
        <v>281</v>
      </c>
      <c r="N14" s="108" t="s">
        <v>268</v>
      </c>
      <c r="O14" s="110">
        <v>45671</v>
      </c>
      <c r="P14" s="109" t="s">
        <v>338</v>
      </c>
      <c r="Q14" s="108"/>
      <c r="R14" s="108"/>
      <c r="S14" s="108"/>
      <c r="T14" s="108"/>
      <c r="U14" s="108"/>
      <c r="V14" s="108"/>
      <c r="W14" s="136">
        <v>0.98350000000000004</v>
      </c>
      <c r="X14" s="109" t="s">
        <v>339</v>
      </c>
      <c r="Y14" s="109" t="s">
        <v>284</v>
      </c>
      <c r="Z14" s="108"/>
      <c r="AA14" s="108"/>
      <c r="AB14" s="108"/>
      <c r="AC14" s="108"/>
      <c r="AD14" s="108"/>
      <c r="AE14" s="108"/>
      <c r="AF14" s="136">
        <v>0.98899999999999999</v>
      </c>
      <c r="AG14" s="109" t="s">
        <v>340</v>
      </c>
      <c r="AH14" s="109" t="s">
        <v>282</v>
      </c>
      <c r="AI14" s="108"/>
      <c r="AJ14" s="108"/>
      <c r="AK14" s="108"/>
      <c r="AL14" s="108"/>
      <c r="AM14" s="108"/>
      <c r="AN14" s="108"/>
      <c r="AO14" s="136">
        <v>0.99399999999999999</v>
      </c>
      <c r="AP14" s="109" t="s">
        <v>341</v>
      </c>
      <c r="AQ14" s="109" t="s">
        <v>284</v>
      </c>
      <c r="AR14" s="108"/>
      <c r="AS14" s="108"/>
      <c r="AT14" s="108"/>
      <c r="AU14" s="108"/>
      <c r="AV14" s="108"/>
      <c r="AW14" s="108"/>
      <c r="AX14" s="136">
        <v>0.99819999999999998</v>
      </c>
      <c r="AY14" s="109" t="s">
        <v>342</v>
      </c>
      <c r="AZ14" s="109" t="s">
        <v>282</v>
      </c>
      <c r="BA14" s="108" t="s">
        <v>291</v>
      </c>
      <c r="BB14" s="45">
        <f>+(W14+AF14)/2</f>
        <v>0.98625000000000007</v>
      </c>
      <c r="BC14" s="10">
        <f t="shared" si="1"/>
        <v>0.98625000000000007</v>
      </c>
      <c r="BD14" s="92" t="s">
        <v>292</v>
      </c>
      <c r="BE14" s="297">
        <v>0.99819999999999998</v>
      </c>
      <c r="BF14" s="297">
        <v>0.99819999999999998</v>
      </c>
      <c r="BG14" s="84" t="s">
        <v>1122</v>
      </c>
      <c r="BH14" s="10">
        <f t="shared" si="2"/>
        <v>0.99222500000000002</v>
      </c>
      <c r="BI14" s="10">
        <f t="shared" si="3"/>
        <v>0.99222500000000002</v>
      </c>
    </row>
    <row r="15" spans="1:84" ht="66.599999999999994" customHeight="1">
      <c r="A15" s="108" t="s">
        <v>343</v>
      </c>
      <c r="B15" s="108" t="s">
        <v>344</v>
      </c>
      <c r="C15" s="108" t="s">
        <v>258</v>
      </c>
      <c r="D15" s="109" t="s">
        <v>345</v>
      </c>
      <c r="E15" s="108" t="s">
        <v>47</v>
      </c>
      <c r="F15" s="108" t="s">
        <v>315</v>
      </c>
      <c r="G15" s="109" t="s">
        <v>316</v>
      </c>
      <c r="H15" s="108" t="s">
        <v>317</v>
      </c>
      <c r="I15" s="108" t="s">
        <v>346</v>
      </c>
      <c r="J15" s="108" t="s">
        <v>265</v>
      </c>
      <c r="K15" s="108" t="s">
        <v>336</v>
      </c>
      <c r="L15" s="109" t="s">
        <v>347</v>
      </c>
      <c r="M15" s="108">
        <v>1500</v>
      </c>
      <c r="N15" s="108" t="s">
        <v>268</v>
      </c>
      <c r="O15" s="110">
        <v>45671</v>
      </c>
      <c r="P15" s="109" t="s">
        <v>348</v>
      </c>
      <c r="Q15" s="108"/>
      <c r="R15" s="108"/>
      <c r="S15" s="108"/>
      <c r="T15" s="108"/>
      <c r="U15" s="108"/>
      <c r="V15" s="108"/>
      <c r="W15" s="136">
        <v>0.998</v>
      </c>
      <c r="X15" s="109" t="s">
        <v>349</v>
      </c>
      <c r="Y15" s="109" t="s">
        <v>350</v>
      </c>
      <c r="Z15" s="108"/>
      <c r="AA15" s="108"/>
      <c r="AB15" s="108"/>
      <c r="AC15" s="108"/>
      <c r="AD15" s="108"/>
      <c r="AE15" s="108"/>
      <c r="AF15" s="136">
        <v>0.99450000000000005</v>
      </c>
      <c r="AG15" s="109" t="s">
        <v>351</v>
      </c>
      <c r="AH15" s="109" t="s">
        <v>282</v>
      </c>
      <c r="AI15" s="108"/>
      <c r="AJ15" s="108"/>
      <c r="AK15" s="108"/>
      <c r="AL15" s="108"/>
      <c r="AM15" s="108"/>
      <c r="AN15" s="108"/>
      <c r="AO15" s="136">
        <v>0.99519999999999997</v>
      </c>
      <c r="AP15" s="109" t="s">
        <v>352</v>
      </c>
      <c r="AQ15" s="109" t="s">
        <v>284</v>
      </c>
      <c r="AR15" s="108"/>
      <c r="AS15" s="108"/>
      <c r="AT15" s="108"/>
      <c r="AU15" s="108"/>
      <c r="AV15" s="108"/>
      <c r="AW15" s="108"/>
      <c r="AX15" s="136">
        <v>0.99709999999999999</v>
      </c>
      <c r="AY15" s="109" t="s">
        <v>353</v>
      </c>
      <c r="AZ15" s="109" t="s">
        <v>282</v>
      </c>
      <c r="BA15" s="108" t="s">
        <v>291</v>
      </c>
      <c r="BB15" s="45">
        <f t="shared" ref="BB15:BB16" si="4">+(W15+AF15)/2</f>
        <v>0.99625000000000008</v>
      </c>
      <c r="BC15" s="10">
        <f t="shared" si="1"/>
        <v>0.99625000000000008</v>
      </c>
      <c r="BD15" s="92" t="s">
        <v>292</v>
      </c>
      <c r="BE15" s="297">
        <v>0.99709999999999999</v>
      </c>
      <c r="BF15" s="297">
        <v>0.99709999999999999</v>
      </c>
      <c r="BG15" s="84" t="s">
        <v>1122</v>
      </c>
      <c r="BH15" s="10">
        <f t="shared" si="2"/>
        <v>0.99667499999999998</v>
      </c>
      <c r="BI15" s="10">
        <f t="shared" si="3"/>
        <v>0.99667499999999998</v>
      </c>
    </row>
    <row r="16" spans="1:84" ht="66.599999999999994" customHeight="1">
      <c r="A16" s="108" t="s">
        <v>354</v>
      </c>
      <c r="B16" s="108" t="s">
        <v>355</v>
      </c>
      <c r="C16" s="108" t="s">
        <v>258</v>
      </c>
      <c r="D16" s="109" t="s">
        <v>356</v>
      </c>
      <c r="E16" s="108" t="s">
        <v>47</v>
      </c>
      <c r="F16" s="108" t="s">
        <v>315</v>
      </c>
      <c r="G16" s="109" t="s">
        <v>316</v>
      </c>
      <c r="H16" s="108" t="s">
        <v>317</v>
      </c>
      <c r="I16" s="108" t="s">
        <v>346</v>
      </c>
      <c r="J16" s="108" t="s">
        <v>265</v>
      </c>
      <c r="K16" s="108" t="s">
        <v>336</v>
      </c>
      <c r="L16" s="109" t="s">
        <v>357</v>
      </c>
      <c r="M16" s="108">
        <v>1000</v>
      </c>
      <c r="N16" s="108" t="s">
        <v>268</v>
      </c>
      <c r="O16" s="110">
        <v>45671</v>
      </c>
      <c r="P16" s="109" t="s">
        <v>358</v>
      </c>
      <c r="Q16" s="108"/>
      <c r="R16" s="108"/>
      <c r="S16" s="108"/>
      <c r="T16" s="108"/>
      <c r="U16" s="108"/>
      <c r="V16" s="108"/>
      <c r="W16" s="136">
        <v>0.99739999999999995</v>
      </c>
      <c r="X16" s="109" t="s">
        <v>359</v>
      </c>
      <c r="Y16" s="109" t="s">
        <v>284</v>
      </c>
      <c r="Z16" s="108"/>
      <c r="AA16" s="108"/>
      <c r="AB16" s="108"/>
      <c r="AC16" s="108"/>
      <c r="AD16" s="108"/>
      <c r="AE16" s="108"/>
      <c r="AF16" s="136">
        <v>0.99450000000000005</v>
      </c>
      <c r="AG16" s="109" t="s">
        <v>360</v>
      </c>
      <c r="AH16" s="109" t="s">
        <v>282</v>
      </c>
      <c r="AI16" s="108"/>
      <c r="AJ16" s="108"/>
      <c r="AK16" s="108"/>
      <c r="AL16" s="108"/>
      <c r="AM16" s="108"/>
      <c r="AN16" s="108"/>
      <c r="AO16" s="136">
        <v>0.98970000000000002</v>
      </c>
      <c r="AP16" s="109" t="s">
        <v>361</v>
      </c>
      <c r="AQ16" s="109" t="s">
        <v>284</v>
      </c>
      <c r="AR16" s="108"/>
      <c r="AS16" s="108"/>
      <c r="AT16" s="108"/>
      <c r="AU16" s="108"/>
      <c r="AV16" s="108"/>
      <c r="AW16" s="108"/>
      <c r="AX16" s="136">
        <v>0.99619999999999997</v>
      </c>
      <c r="AY16" s="109" t="s">
        <v>362</v>
      </c>
      <c r="AZ16" s="109" t="s">
        <v>282</v>
      </c>
      <c r="BA16" s="108" t="s">
        <v>291</v>
      </c>
      <c r="BB16" s="45">
        <f t="shared" si="4"/>
        <v>0.99595</v>
      </c>
      <c r="BC16" s="10">
        <f t="shared" si="1"/>
        <v>0.99595</v>
      </c>
      <c r="BD16" s="92" t="s">
        <v>292</v>
      </c>
      <c r="BE16" s="297">
        <v>0.99619999999999997</v>
      </c>
      <c r="BF16" s="297">
        <v>0.99619999999999997</v>
      </c>
      <c r="BG16" s="84" t="s">
        <v>1122</v>
      </c>
      <c r="BH16" s="10">
        <f t="shared" si="2"/>
        <v>0.99607500000000004</v>
      </c>
      <c r="BI16" s="10">
        <f t="shared" si="3"/>
        <v>0.99607500000000004</v>
      </c>
    </row>
    <row r="17" spans="1:61" ht="359.45" customHeight="1">
      <c r="A17" s="108" t="s">
        <v>363</v>
      </c>
      <c r="B17" s="108" t="s">
        <v>364</v>
      </c>
      <c r="C17" s="108" t="s">
        <v>258</v>
      </c>
      <c r="D17" s="109" t="s">
        <v>365</v>
      </c>
      <c r="E17" s="108" t="s">
        <v>366</v>
      </c>
      <c r="F17" s="108" t="s">
        <v>367</v>
      </c>
      <c r="G17" s="109" t="s">
        <v>368</v>
      </c>
      <c r="H17" s="108" t="s">
        <v>369</v>
      </c>
      <c r="I17" s="108" t="s">
        <v>346</v>
      </c>
      <c r="J17" s="108" t="s">
        <v>265</v>
      </c>
      <c r="K17" s="108" t="s">
        <v>370</v>
      </c>
      <c r="L17" s="109" t="s">
        <v>371</v>
      </c>
      <c r="M17" s="108">
        <v>75</v>
      </c>
      <c r="N17" s="108" t="s">
        <v>268</v>
      </c>
      <c r="O17" s="110">
        <v>45622</v>
      </c>
      <c r="P17" s="109" t="s">
        <v>372</v>
      </c>
      <c r="Q17" s="108"/>
      <c r="R17" s="108"/>
      <c r="S17" s="108"/>
      <c r="T17" s="108"/>
      <c r="U17" s="108"/>
      <c r="V17" s="108"/>
      <c r="W17" s="108"/>
      <c r="X17" s="108"/>
      <c r="Y17" s="108"/>
      <c r="Z17" s="108"/>
      <c r="AA17" s="108"/>
      <c r="AB17" s="108"/>
      <c r="AC17" s="108"/>
      <c r="AD17" s="108"/>
      <c r="AE17" s="108"/>
      <c r="AF17" s="135">
        <v>0.8</v>
      </c>
      <c r="AG17" s="109" t="s">
        <v>373</v>
      </c>
      <c r="AH17" s="109" t="s">
        <v>374</v>
      </c>
      <c r="AI17" s="108"/>
      <c r="AJ17" s="108"/>
      <c r="AK17" s="108"/>
      <c r="AL17" s="108"/>
      <c r="AM17" s="108"/>
      <c r="AN17" s="108"/>
      <c r="AO17" s="108"/>
      <c r="AP17" s="108"/>
      <c r="AQ17" s="108"/>
      <c r="AR17" s="108"/>
      <c r="AS17" s="108"/>
      <c r="AT17" s="108"/>
      <c r="AU17" s="108"/>
      <c r="AV17" s="108"/>
      <c r="AW17" s="108"/>
      <c r="AX17" s="136">
        <v>0.80769999999999997</v>
      </c>
      <c r="AY17" s="109" t="s">
        <v>375</v>
      </c>
      <c r="AZ17" s="109" t="s">
        <v>376</v>
      </c>
      <c r="BA17" s="108" t="s">
        <v>291</v>
      </c>
      <c r="BB17" s="45">
        <f>+AF17</f>
        <v>0.8</v>
      </c>
      <c r="BC17" s="10">
        <f t="shared" si="1"/>
        <v>0.8</v>
      </c>
      <c r="BD17" s="92" t="s">
        <v>377</v>
      </c>
      <c r="BE17" s="297">
        <v>0.80769999999999997</v>
      </c>
      <c r="BF17" s="297">
        <v>0.80769999999999997</v>
      </c>
      <c r="BG17" s="304" t="s">
        <v>1124</v>
      </c>
      <c r="BH17" s="10">
        <f t="shared" si="2"/>
        <v>0.80384999999999995</v>
      </c>
      <c r="BI17" s="10">
        <f t="shared" si="3"/>
        <v>0.80384999999999995</v>
      </c>
    </row>
    <row r="18" spans="1:61" ht="238.9" customHeight="1">
      <c r="A18" s="108" t="s">
        <v>378</v>
      </c>
      <c r="B18" s="108" t="s">
        <v>379</v>
      </c>
      <c r="C18" s="108" t="s">
        <v>258</v>
      </c>
      <c r="D18" s="109" t="s">
        <v>380</v>
      </c>
      <c r="E18" s="108" t="s">
        <v>366</v>
      </c>
      <c r="F18" s="108" t="s">
        <v>367</v>
      </c>
      <c r="G18" s="109" t="s">
        <v>368</v>
      </c>
      <c r="H18" s="108" t="s">
        <v>369</v>
      </c>
      <c r="I18" s="108" t="s">
        <v>346</v>
      </c>
      <c r="J18" s="108" t="s">
        <v>265</v>
      </c>
      <c r="K18" s="108" t="s">
        <v>370</v>
      </c>
      <c r="L18" s="109" t="s">
        <v>381</v>
      </c>
      <c r="M18" s="108" t="s">
        <v>382</v>
      </c>
      <c r="N18" s="108" t="s">
        <v>383</v>
      </c>
      <c r="O18" s="110">
        <v>45622</v>
      </c>
      <c r="P18" s="109" t="s">
        <v>384</v>
      </c>
      <c r="Q18" s="108"/>
      <c r="R18" s="108"/>
      <c r="S18" s="108"/>
      <c r="T18" s="108"/>
      <c r="U18" s="108"/>
      <c r="V18" s="108"/>
      <c r="W18" s="108"/>
      <c r="X18" s="108"/>
      <c r="Y18" s="108"/>
      <c r="Z18" s="108"/>
      <c r="AA18" s="108"/>
      <c r="AB18" s="108"/>
      <c r="AC18" s="108"/>
      <c r="AD18" s="108"/>
      <c r="AE18" s="108"/>
      <c r="AF18" s="136">
        <v>0.1138</v>
      </c>
      <c r="AG18" s="109" t="s">
        <v>385</v>
      </c>
      <c r="AH18" s="109" t="s">
        <v>386</v>
      </c>
      <c r="AI18" s="108"/>
      <c r="AJ18" s="108"/>
      <c r="AK18" s="108"/>
      <c r="AL18" s="108"/>
      <c r="AM18" s="108"/>
      <c r="AN18" s="108"/>
      <c r="AO18" s="108"/>
      <c r="AP18" s="108"/>
      <c r="AQ18" s="108"/>
      <c r="AR18" s="108"/>
      <c r="AS18" s="108"/>
      <c r="AT18" s="108"/>
      <c r="AU18" s="108"/>
      <c r="AV18" s="108"/>
      <c r="AW18" s="108"/>
      <c r="AX18" s="137">
        <v>2.0199999999999999E-2</v>
      </c>
      <c r="AY18" s="109" t="s">
        <v>387</v>
      </c>
      <c r="AZ18" s="109" t="s">
        <v>388</v>
      </c>
      <c r="BA18" s="108" t="s">
        <v>291</v>
      </c>
      <c r="BB18" s="45">
        <f>+AF18</f>
        <v>0.1138</v>
      </c>
      <c r="BC18" s="10">
        <f t="shared" si="1"/>
        <v>0.1138</v>
      </c>
      <c r="BD18" s="92" t="s">
        <v>389</v>
      </c>
      <c r="BE18" s="91">
        <v>2.06E-2</v>
      </c>
      <c r="BF18" s="91">
        <v>2.06E-2</v>
      </c>
      <c r="BG18" s="305" t="s">
        <v>1125</v>
      </c>
      <c r="BH18" s="10">
        <f t="shared" si="2"/>
        <v>6.7199999999999996E-2</v>
      </c>
      <c r="BI18" s="10">
        <f>(BB18+BE18)/2</f>
        <v>6.7199999999999996E-2</v>
      </c>
    </row>
    <row r="19" spans="1:61" ht="253.9" customHeight="1">
      <c r="A19" s="108" t="s">
        <v>390</v>
      </c>
      <c r="B19" s="108" t="s">
        <v>391</v>
      </c>
      <c r="C19" s="108" t="s">
        <v>258</v>
      </c>
      <c r="D19" s="109" t="s">
        <v>392</v>
      </c>
      <c r="E19" s="108" t="s">
        <v>366</v>
      </c>
      <c r="F19" s="108" t="s">
        <v>367</v>
      </c>
      <c r="G19" s="109" t="s">
        <v>368</v>
      </c>
      <c r="H19" s="108" t="s">
        <v>369</v>
      </c>
      <c r="I19" s="108" t="s">
        <v>346</v>
      </c>
      <c r="J19" s="108" t="s">
        <v>265</v>
      </c>
      <c r="K19" s="108" t="s">
        <v>370</v>
      </c>
      <c r="L19" s="109" t="s">
        <v>393</v>
      </c>
      <c r="M19" s="108" t="s">
        <v>394</v>
      </c>
      <c r="N19" s="108" t="s">
        <v>383</v>
      </c>
      <c r="O19" s="110">
        <v>45622</v>
      </c>
      <c r="P19" s="109" t="s">
        <v>395</v>
      </c>
      <c r="Q19" s="108"/>
      <c r="R19" s="108"/>
      <c r="S19" s="108"/>
      <c r="T19" s="108"/>
      <c r="U19" s="108"/>
      <c r="V19" s="108"/>
      <c r="W19" s="108"/>
      <c r="X19" s="108"/>
      <c r="Y19" s="108"/>
      <c r="Z19" s="108"/>
      <c r="AA19" s="108"/>
      <c r="AB19" s="108"/>
      <c r="AC19" s="108"/>
      <c r="AD19" s="108"/>
      <c r="AE19" s="108"/>
      <c r="AF19" s="137">
        <v>4.6300000000000001E-2</v>
      </c>
      <c r="AG19" s="109" t="s">
        <v>396</v>
      </c>
      <c r="AH19" s="109" t="s">
        <v>397</v>
      </c>
      <c r="AI19" s="108"/>
      <c r="AJ19" s="108"/>
      <c r="AK19" s="108"/>
      <c r="AL19" s="108"/>
      <c r="AM19" s="108"/>
      <c r="AN19" s="108"/>
      <c r="AO19" s="108"/>
      <c r="AP19" s="108"/>
      <c r="AQ19" s="108"/>
      <c r="AR19" s="108"/>
      <c r="AS19" s="108"/>
      <c r="AT19" s="108"/>
      <c r="AU19" s="108"/>
      <c r="AV19" s="108"/>
      <c r="AW19" s="108"/>
      <c r="AX19" s="137">
        <v>1.7299999999999999E-2</v>
      </c>
      <c r="AY19" s="109" t="s">
        <v>398</v>
      </c>
      <c r="AZ19" s="109" t="s">
        <v>399</v>
      </c>
      <c r="BA19" s="108" t="s">
        <v>291</v>
      </c>
      <c r="BB19" s="43">
        <v>0</v>
      </c>
      <c r="BC19" s="10">
        <f t="shared" si="1"/>
        <v>0</v>
      </c>
      <c r="BD19" s="92" t="s">
        <v>400</v>
      </c>
      <c r="BE19" s="297">
        <v>1.7299999999999999E-2</v>
      </c>
      <c r="BF19" s="297">
        <v>1.7299999999999999E-2</v>
      </c>
      <c r="BG19" s="305" t="s">
        <v>1126</v>
      </c>
      <c r="BH19" s="10">
        <f t="shared" si="2"/>
        <v>8.6499999999999997E-3</v>
      </c>
      <c r="BI19" s="10">
        <f t="shared" si="3"/>
        <v>8.6499999999999997E-3</v>
      </c>
    </row>
    <row r="20" spans="1:61" ht="80.45" customHeight="1">
      <c r="A20" s="108" t="s">
        <v>401</v>
      </c>
      <c r="B20" s="108" t="s">
        <v>402</v>
      </c>
      <c r="C20" s="108" t="s">
        <v>258</v>
      </c>
      <c r="D20" s="109" t="s">
        <v>403</v>
      </c>
      <c r="E20" s="108" t="s">
        <v>404</v>
      </c>
      <c r="F20" s="108" t="s">
        <v>405</v>
      </c>
      <c r="G20" s="109" t="s">
        <v>406</v>
      </c>
      <c r="H20" s="108" t="s">
        <v>407</v>
      </c>
      <c r="I20" s="108" t="s">
        <v>264</v>
      </c>
      <c r="J20" s="108" t="s">
        <v>265</v>
      </c>
      <c r="K20" s="108" t="s">
        <v>336</v>
      </c>
      <c r="L20" s="109" t="s">
        <v>408</v>
      </c>
      <c r="M20" s="108">
        <v>100</v>
      </c>
      <c r="N20" s="108" t="s">
        <v>268</v>
      </c>
      <c r="O20" s="110">
        <v>45726</v>
      </c>
      <c r="P20" s="109" t="s">
        <v>409</v>
      </c>
      <c r="Q20" s="108"/>
      <c r="R20" s="108"/>
      <c r="S20" s="108"/>
      <c r="T20" s="108"/>
      <c r="U20" s="108"/>
      <c r="V20" s="108"/>
      <c r="W20" s="135">
        <v>1</v>
      </c>
      <c r="X20" s="109" t="s">
        <v>410</v>
      </c>
      <c r="Y20" s="109" t="s">
        <v>271</v>
      </c>
      <c r="Z20" s="108"/>
      <c r="AA20" s="108"/>
      <c r="AB20" s="108"/>
      <c r="AC20" s="108"/>
      <c r="AD20" s="108"/>
      <c r="AE20" s="108"/>
      <c r="AF20" s="135">
        <v>1</v>
      </c>
      <c r="AG20" s="109" t="s">
        <v>411</v>
      </c>
      <c r="AH20" s="109" t="s">
        <v>412</v>
      </c>
      <c r="AI20" s="108"/>
      <c r="AJ20" s="108"/>
      <c r="AK20" s="108"/>
      <c r="AL20" s="108"/>
      <c r="AM20" s="108"/>
      <c r="AN20" s="108"/>
      <c r="AO20" s="135">
        <v>1</v>
      </c>
      <c r="AP20" s="109" t="s">
        <v>413</v>
      </c>
      <c r="AQ20" s="109" t="s">
        <v>271</v>
      </c>
      <c r="AR20" s="108"/>
      <c r="AS20" s="108"/>
      <c r="AT20" s="108"/>
      <c r="AU20" s="108"/>
      <c r="AV20" s="108"/>
      <c r="AW20" s="108"/>
      <c r="AX20" s="135">
        <v>1</v>
      </c>
      <c r="AY20" s="109" t="s">
        <v>414</v>
      </c>
      <c r="AZ20" s="109" t="s">
        <v>282</v>
      </c>
      <c r="BA20" s="108" t="s">
        <v>291</v>
      </c>
      <c r="BB20" s="43">
        <f>+(W20+AF20)/2</f>
        <v>1</v>
      </c>
      <c r="BC20" s="10">
        <f t="shared" si="1"/>
        <v>1</v>
      </c>
      <c r="BD20" s="92" t="s">
        <v>292</v>
      </c>
      <c r="BE20" s="111">
        <v>1</v>
      </c>
      <c r="BF20" s="111">
        <v>1</v>
      </c>
      <c r="BG20" s="304" t="s">
        <v>292</v>
      </c>
      <c r="BH20" s="10">
        <f t="shared" si="2"/>
        <v>1</v>
      </c>
      <c r="BI20" s="10">
        <f t="shared" si="3"/>
        <v>1</v>
      </c>
    </row>
    <row r="21" spans="1:61" ht="80.45" customHeight="1">
      <c r="A21" s="108" t="s">
        <v>415</v>
      </c>
      <c r="B21" s="108" t="s">
        <v>416</v>
      </c>
      <c r="C21" s="108" t="s">
        <v>258</v>
      </c>
      <c r="D21" s="109" t="s">
        <v>417</v>
      </c>
      <c r="E21" s="108" t="s">
        <v>404</v>
      </c>
      <c r="F21" s="108" t="s">
        <v>405</v>
      </c>
      <c r="G21" s="109" t="s">
        <v>406</v>
      </c>
      <c r="H21" s="108" t="s">
        <v>407</v>
      </c>
      <c r="I21" s="108" t="s">
        <v>264</v>
      </c>
      <c r="J21" s="108" t="s">
        <v>265</v>
      </c>
      <c r="K21" s="108" t="s">
        <v>336</v>
      </c>
      <c r="L21" s="109" t="s">
        <v>418</v>
      </c>
      <c r="M21" s="108" t="s">
        <v>291</v>
      </c>
      <c r="N21" s="108" t="s">
        <v>268</v>
      </c>
      <c r="O21" s="110">
        <v>45757</v>
      </c>
      <c r="P21" s="109" t="s">
        <v>419</v>
      </c>
      <c r="Q21" s="108"/>
      <c r="R21" s="108"/>
      <c r="S21" s="108"/>
      <c r="T21" s="108"/>
      <c r="U21" s="108"/>
      <c r="V21" s="108"/>
      <c r="W21" s="136">
        <v>0.90480000000000005</v>
      </c>
      <c r="X21" s="109" t="s">
        <v>420</v>
      </c>
      <c r="Y21" s="109" t="s">
        <v>282</v>
      </c>
      <c r="Z21" s="108"/>
      <c r="AA21" s="108"/>
      <c r="AB21" s="108"/>
      <c r="AC21" s="108"/>
      <c r="AD21" s="108"/>
      <c r="AE21" s="108"/>
      <c r="AF21" s="137">
        <v>0.72550000000000003</v>
      </c>
      <c r="AG21" s="109" t="s">
        <v>421</v>
      </c>
      <c r="AH21" s="109" t="s">
        <v>422</v>
      </c>
      <c r="AI21" s="108"/>
      <c r="AJ21" s="108"/>
      <c r="AK21" s="108"/>
      <c r="AL21" s="108"/>
      <c r="AM21" s="108"/>
      <c r="AN21" s="108"/>
      <c r="AO21" s="137">
        <v>0.78259999999999996</v>
      </c>
      <c r="AP21" s="109" t="s">
        <v>423</v>
      </c>
      <c r="AQ21" s="109" t="s">
        <v>424</v>
      </c>
      <c r="AR21" s="108"/>
      <c r="AS21" s="108"/>
      <c r="AT21" s="108"/>
      <c r="AU21" s="108"/>
      <c r="AV21" s="108"/>
      <c r="AW21" s="108"/>
      <c r="AX21" s="136">
        <v>0.9194</v>
      </c>
      <c r="AY21" s="109" t="s">
        <v>425</v>
      </c>
      <c r="AZ21" s="109" t="s">
        <v>282</v>
      </c>
      <c r="BA21" s="108" t="s">
        <v>291</v>
      </c>
      <c r="BB21" s="43">
        <f>+(W21+AF21)/2</f>
        <v>0.81515000000000004</v>
      </c>
      <c r="BC21" s="10">
        <f t="shared" si="1"/>
        <v>0.81515000000000004</v>
      </c>
      <c r="BD21" s="92" t="s">
        <v>292</v>
      </c>
      <c r="BE21" s="297">
        <v>0.9194</v>
      </c>
      <c r="BF21" s="297">
        <v>0.9194</v>
      </c>
      <c r="BG21" s="304" t="s">
        <v>292</v>
      </c>
      <c r="BH21" s="10">
        <f t="shared" si="2"/>
        <v>0.86727500000000002</v>
      </c>
      <c r="BI21" s="10">
        <f t="shared" si="3"/>
        <v>0.86727500000000002</v>
      </c>
    </row>
    <row r="22" spans="1:61" ht="96" customHeight="1">
      <c r="A22" s="108" t="s">
        <v>426</v>
      </c>
      <c r="B22" s="108" t="s">
        <v>427</v>
      </c>
      <c r="C22" s="108" t="s">
        <v>258</v>
      </c>
      <c r="D22" s="109" t="s">
        <v>428</v>
      </c>
      <c r="E22" s="108" t="s">
        <v>429</v>
      </c>
      <c r="F22" s="108" t="s">
        <v>430</v>
      </c>
      <c r="G22" s="109" t="s">
        <v>431</v>
      </c>
      <c r="H22" s="108" t="s">
        <v>432</v>
      </c>
      <c r="I22" s="108" t="s">
        <v>346</v>
      </c>
      <c r="J22" s="108" t="s">
        <v>265</v>
      </c>
      <c r="K22" s="108" t="s">
        <v>370</v>
      </c>
      <c r="L22" s="109" t="s">
        <v>433</v>
      </c>
      <c r="M22" s="108">
        <v>80.67</v>
      </c>
      <c r="N22" s="108" t="s">
        <v>268</v>
      </c>
      <c r="O22" s="110">
        <v>45846</v>
      </c>
      <c r="P22" s="109" t="s">
        <v>434</v>
      </c>
      <c r="Q22" s="108"/>
      <c r="R22" s="108"/>
      <c r="S22" s="108"/>
      <c r="T22" s="108"/>
      <c r="U22" s="108"/>
      <c r="V22" s="108"/>
      <c r="W22" s="108"/>
      <c r="X22" s="108"/>
      <c r="Y22" s="108"/>
      <c r="Z22" s="108"/>
      <c r="AA22" s="108"/>
      <c r="AB22" s="108"/>
      <c r="AC22" s="108"/>
      <c r="AD22" s="108"/>
      <c r="AE22" s="108"/>
      <c r="AF22" s="136">
        <v>0.88570000000000004</v>
      </c>
      <c r="AG22" s="109" t="s">
        <v>435</v>
      </c>
      <c r="AH22" s="109" t="s">
        <v>284</v>
      </c>
      <c r="AI22" s="108"/>
      <c r="AJ22" s="108"/>
      <c r="AK22" s="108"/>
      <c r="AL22" s="108"/>
      <c r="AM22" s="108"/>
      <c r="AN22" s="108"/>
      <c r="AO22" s="108"/>
      <c r="AP22" s="108"/>
      <c r="AQ22" s="108"/>
      <c r="AR22" s="108"/>
      <c r="AS22" s="108"/>
      <c r="AT22" s="108"/>
      <c r="AU22" s="108"/>
      <c r="AV22" s="108"/>
      <c r="AW22" s="108"/>
      <c r="AX22" s="135">
        <v>0.92</v>
      </c>
      <c r="AY22" s="109" t="s">
        <v>436</v>
      </c>
      <c r="AZ22" s="109" t="s">
        <v>282</v>
      </c>
      <c r="BA22" s="108" t="s">
        <v>291</v>
      </c>
      <c r="BB22" s="43">
        <f>-AF22</f>
        <v>-0.88570000000000004</v>
      </c>
      <c r="BC22" s="10">
        <f>+BB22</f>
        <v>-0.88570000000000004</v>
      </c>
      <c r="BD22" s="93" t="s">
        <v>437</v>
      </c>
      <c r="BE22" s="111">
        <v>0.92</v>
      </c>
      <c r="BF22" s="111">
        <v>0.92</v>
      </c>
      <c r="BG22" s="306" t="s">
        <v>1127</v>
      </c>
      <c r="BH22" s="10">
        <f t="shared" si="2"/>
        <v>1.7149999999999999E-2</v>
      </c>
      <c r="BI22" s="10">
        <f t="shared" si="3"/>
        <v>1.7149999999999999E-2</v>
      </c>
    </row>
    <row r="23" spans="1:61" ht="52.9" customHeight="1">
      <c r="A23" s="108" t="s">
        <v>438</v>
      </c>
      <c r="B23" s="108" t="s">
        <v>439</v>
      </c>
      <c r="C23" s="108" t="s">
        <v>258</v>
      </c>
      <c r="D23" s="109" t="s">
        <v>440</v>
      </c>
      <c r="E23" s="108" t="s">
        <v>441</v>
      </c>
      <c r="F23" s="108" t="s">
        <v>442</v>
      </c>
      <c r="G23" s="109" t="s">
        <v>443</v>
      </c>
      <c r="H23" s="108" t="s">
        <v>444</v>
      </c>
      <c r="I23" s="108" t="s">
        <v>264</v>
      </c>
      <c r="J23" s="108" t="s">
        <v>265</v>
      </c>
      <c r="K23" s="108" t="s">
        <v>336</v>
      </c>
      <c r="L23" s="109" t="s">
        <v>445</v>
      </c>
      <c r="M23" s="111">
        <v>1</v>
      </c>
      <c r="N23" s="108" t="s">
        <v>383</v>
      </c>
      <c r="O23" s="110">
        <v>45881</v>
      </c>
      <c r="P23" s="109" t="s">
        <v>446</v>
      </c>
      <c r="Q23" s="108"/>
      <c r="R23" s="108"/>
      <c r="S23" s="108"/>
      <c r="T23" s="108"/>
      <c r="U23" s="108"/>
      <c r="V23" s="108"/>
      <c r="W23" s="136">
        <v>0.98270000000000002</v>
      </c>
      <c r="X23" s="109" t="s">
        <v>447</v>
      </c>
      <c r="Y23" s="109" t="s">
        <v>284</v>
      </c>
      <c r="Z23" s="108"/>
      <c r="AA23" s="108"/>
      <c r="AB23" s="108"/>
      <c r="AC23" s="108"/>
      <c r="AD23" s="108"/>
      <c r="AE23" s="108"/>
      <c r="AF23" s="136">
        <v>1.0164</v>
      </c>
      <c r="AG23" s="109" t="s">
        <v>448</v>
      </c>
      <c r="AH23" s="109" t="s">
        <v>282</v>
      </c>
      <c r="AI23" s="108"/>
      <c r="AJ23" s="108"/>
      <c r="AK23" s="108"/>
      <c r="AL23" s="108"/>
      <c r="AM23" s="108"/>
      <c r="AN23" s="108"/>
      <c r="AO23" s="135">
        <v>1</v>
      </c>
      <c r="AP23" s="109" t="s">
        <v>449</v>
      </c>
      <c r="AQ23" s="109" t="s">
        <v>450</v>
      </c>
      <c r="AR23" s="108"/>
      <c r="AS23" s="108"/>
      <c r="AT23" s="108"/>
      <c r="AU23" s="108"/>
      <c r="AV23" s="108"/>
      <c r="AW23" s="108"/>
      <c r="AX23" s="135">
        <v>1</v>
      </c>
      <c r="AY23" s="109" t="s">
        <v>451</v>
      </c>
      <c r="AZ23" s="109" t="s">
        <v>271</v>
      </c>
      <c r="BA23" s="108" t="s">
        <v>291</v>
      </c>
      <c r="BB23" s="43">
        <f t="shared" ref="BB23:BB25" si="5">+(W23+AF23)/2</f>
        <v>0.99954999999999994</v>
      </c>
      <c r="BC23" s="10">
        <f t="shared" si="1"/>
        <v>0.99954999999999994</v>
      </c>
      <c r="BD23" s="92" t="s">
        <v>292</v>
      </c>
      <c r="BE23" s="111">
        <v>1</v>
      </c>
      <c r="BF23" s="111">
        <v>1</v>
      </c>
      <c r="BG23" s="304" t="s">
        <v>1128</v>
      </c>
      <c r="BH23" s="10">
        <f t="shared" si="2"/>
        <v>0.99977499999999997</v>
      </c>
      <c r="BI23" s="10">
        <f t="shared" si="3"/>
        <v>0.99977499999999997</v>
      </c>
    </row>
    <row r="24" spans="1:61" ht="52.9" customHeight="1">
      <c r="A24" s="108" t="s">
        <v>452</v>
      </c>
      <c r="B24" s="108" t="s">
        <v>453</v>
      </c>
      <c r="C24" s="108" t="s">
        <v>258</v>
      </c>
      <c r="D24" s="109" t="s">
        <v>454</v>
      </c>
      <c r="E24" s="108" t="s">
        <v>78</v>
      </c>
      <c r="F24" s="108" t="s">
        <v>455</v>
      </c>
      <c r="G24" s="109" t="s">
        <v>456</v>
      </c>
      <c r="H24" s="108" t="s">
        <v>457</v>
      </c>
      <c r="I24" s="108" t="s">
        <v>264</v>
      </c>
      <c r="J24" s="108" t="s">
        <v>265</v>
      </c>
      <c r="K24" s="108" t="s">
        <v>336</v>
      </c>
      <c r="L24" s="109" t="s">
        <v>458</v>
      </c>
      <c r="M24" s="108">
        <v>73</v>
      </c>
      <c r="N24" s="108" t="s">
        <v>268</v>
      </c>
      <c r="O24" s="110">
        <v>45670</v>
      </c>
      <c r="P24" s="109" t="s">
        <v>459</v>
      </c>
      <c r="Q24" s="108"/>
      <c r="R24" s="108"/>
      <c r="S24" s="108"/>
      <c r="T24" s="108"/>
      <c r="U24" s="108"/>
      <c r="V24" s="108"/>
      <c r="W24" s="135">
        <v>1</v>
      </c>
      <c r="X24" s="109" t="s">
        <v>460</v>
      </c>
      <c r="Y24" s="109" t="s">
        <v>284</v>
      </c>
      <c r="Z24" s="108"/>
      <c r="AA24" s="108"/>
      <c r="AB24" s="108"/>
      <c r="AC24" s="108"/>
      <c r="AD24" s="108"/>
      <c r="AE24" s="108"/>
      <c r="AF24" s="135">
        <v>1</v>
      </c>
      <c r="AG24" s="109" t="s">
        <v>461</v>
      </c>
      <c r="AH24" s="109" t="s">
        <v>282</v>
      </c>
      <c r="AI24" s="108"/>
      <c r="AJ24" s="108"/>
      <c r="AK24" s="108"/>
      <c r="AL24" s="108"/>
      <c r="AM24" s="108"/>
      <c r="AN24" s="108"/>
      <c r="AO24" s="135">
        <v>1</v>
      </c>
      <c r="AP24" s="109" t="s">
        <v>462</v>
      </c>
      <c r="AQ24" s="109" t="s">
        <v>284</v>
      </c>
      <c r="AR24" s="108"/>
      <c r="AS24" s="108"/>
      <c r="AT24" s="108"/>
      <c r="AU24" s="108"/>
      <c r="AV24" s="108"/>
      <c r="AW24" s="108"/>
      <c r="AX24" s="135">
        <v>1</v>
      </c>
      <c r="AY24" s="109" t="s">
        <v>463</v>
      </c>
      <c r="AZ24" s="109" t="s">
        <v>271</v>
      </c>
      <c r="BA24" s="108" t="s">
        <v>291</v>
      </c>
      <c r="BB24" s="43">
        <f t="shared" si="5"/>
        <v>1</v>
      </c>
      <c r="BC24" s="10">
        <f t="shared" si="1"/>
        <v>1</v>
      </c>
      <c r="BD24" s="92" t="s">
        <v>292</v>
      </c>
      <c r="BE24" s="111">
        <v>1</v>
      </c>
      <c r="BF24" s="111">
        <v>1</v>
      </c>
      <c r="BG24" s="304" t="s">
        <v>1128</v>
      </c>
      <c r="BH24" s="10">
        <f t="shared" si="2"/>
        <v>1</v>
      </c>
      <c r="BI24" s="10">
        <f t="shared" si="3"/>
        <v>1</v>
      </c>
    </row>
    <row r="25" spans="1:61" ht="52.9" customHeight="1">
      <c r="A25" s="108" t="s">
        <v>464</v>
      </c>
      <c r="B25" s="108" t="s">
        <v>465</v>
      </c>
      <c r="C25" s="108" t="s">
        <v>258</v>
      </c>
      <c r="D25" s="109" t="s">
        <v>466</v>
      </c>
      <c r="E25" s="108" t="s">
        <v>467</v>
      </c>
      <c r="F25" s="108" t="s">
        <v>468</v>
      </c>
      <c r="G25" s="109" t="s">
        <v>469</v>
      </c>
      <c r="H25" s="108" t="s">
        <v>470</v>
      </c>
      <c r="I25" s="108" t="s">
        <v>264</v>
      </c>
      <c r="J25" s="108" t="s">
        <v>265</v>
      </c>
      <c r="K25" s="108" t="s">
        <v>336</v>
      </c>
      <c r="L25" s="109" t="s">
        <v>471</v>
      </c>
      <c r="M25" s="108">
        <v>100</v>
      </c>
      <c r="N25" s="108" t="s">
        <v>268</v>
      </c>
      <c r="O25" s="110">
        <v>45743</v>
      </c>
      <c r="P25" s="109" t="s">
        <v>472</v>
      </c>
      <c r="Q25" s="108"/>
      <c r="R25" s="108"/>
      <c r="S25" s="108"/>
      <c r="T25" s="108"/>
      <c r="U25" s="108"/>
      <c r="V25" s="108"/>
      <c r="W25" s="136">
        <v>0.9889</v>
      </c>
      <c r="X25" s="109" t="s">
        <v>473</v>
      </c>
      <c r="Y25" s="109" t="s">
        <v>474</v>
      </c>
      <c r="Z25" s="108"/>
      <c r="AA25" s="108"/>
      <c r="AB25" s="108"/>
      <c r="AC25" s="108"/>
      <c r="AD25" s="108"/>
      <c r="AE25" s="108"/>
      <c r="AF25" s="138">
        <v>0.89710000000000001</v>
      </c>
      <c r="AG25" s="109" t="s">
        <v>475</v>
      </c>
      <c r="AH25" s="109" t="s">
        <v>325</v>
      </c>
      <c r="AI25" s="108"/>
      <c r="AJ25" s="108"/>
      <c r="AK25" s="108"/>
      <c r="AL25" s="108"/>
      <c r="AM25" s="108"/>
      <c r="AN25" s="108"/>
      <c r="AO25" s="136">
        <v>0.97529999999999994</v>
      </c>
      <c r="AP25" s="109" t="s">
        <v>476</v>
      </c>
      <c r="AQ25" s="109" t="s">
        <v>284</v>
      </c>
      <c r="AR25" s="108"/>
      <c r="AS25" s="108"/>
      <c r="AT25" s="108"/>
      <c r="AU25" s="108"/>
      <c r="AV25" s="108"/>
      <c r="AW25" s="108"/>
      <c r="AX25" s="136">
        <v>1.0645</v>
      </c>
      <c r="AY25" s="109" t="s">
        <v>477</v>
      </c>
      <c r="AZ25" s="109" t="s">
        <v>282</v>
      </c>
      <c r="BA25" s="108" t="s">
        <v>291</v>
      </c>
      <c r="BB25" s="43">
        <f t="shared" si="5"/>
        <v>0.94300000000000006</v>
      </c>
      <c r="BC25" s="10">
        <f t="shared" si="1"/>
        <v>0.94300000000000006</v>
      </c>
      <c r="BD25" s="92" t="s">
        <v>292</v>
      </c>
      <c r="BE25" s="297">
        <v>1.0645</v>
      </c>
      <c r="BF25" s="297">
        <v>1.0645</v>
      </c>
      <c r="BG25" s="304" t="s">
        <v>292</v>
      </c>
      <c r="BH25" s="10">
        <f t="shared" si="2"/>
        <v>1.0037500000000001</v>
      </c>
      <c r="BI25" s="10">
        <f t="shared" si="3"/>
        <v>1.0037500000000001</v>
      </c>
    </row>
    <row r="26" spans="1:61" ht="52.9" customHeight="1">
      <c r="A26" s="108" t="s">
        <v>478</v>
      </c>
      <c r="B26" s="108" t="s">
        <v>479</v>
      </c>
      <c r="C26" s="108" t="s">
        <v>258</v>
      </c>
      <c r="D26" s="109" t="s">
        <v>480</v>
      </c>
      <c r="E26" s="108" t="s">
        <v>366</v>
      </c>
      <c r="F26" s="108" t="s">
        <v>481</v>
      </c>
      <c r="G26" s="109" t="s">
        <v>482</v>
      </c>
      <c r="H26" s="108" t="s">
        <v>483</v>
      </c>
      <c r="I26" s="108" t="s">
        <v>264</v>
      </c>
      <c r="J26" s="108" t="s">
        <v>265</v>
      </c>
      <c r="K26" s="108" t="s">
        <v>266</v>
      </c>
      <c r="L26" s="109" t="s">
        <v>484</v>
      </c>
      <c r="M26" s="108">
        <v>99.76</v>
      </c>
      <c r="N26" s="108" t="s">
        <v>268</v>
      </c>
      <c r="O26" s="110">
        <v>45544</v>
      </c>
      <c r="P26" s="109" t="s">
        <v>485</v>
      </c>
      <c r="Q26" s="137">
        <v>0.86560000000000004</v>
      </c>
      <c r="R26" s="109" t="s">
        <v>486</v>
      </c>
      <c r="S26" s="109" t="s">
        <v>487</v>
      </c>
      <c r="T26" s="138">
        <v>0.94640000000000002</v>
      </c>
      <c r="U26" s="109" t="s">
        <v>488</v>
      </c>
      <c r="V26" s="109" t="s">
        <v>284</v>
      </c>
      <c r="W26" s="137">
        <v>0.63039999999999996</v>
      </c>
      <c r="X26" s="109" t="s">
        <v>489</v>
      </c>
      <c r="Y26" s="109" t="s">
        <v>490</v>
      </c>
      <c r="Z26" s="137">
        <v>0.9375</v>
      </c>
      <c r="AA26" s="109" t="s">
        <v>491</v>
      </c>
      <c r="AB26" s="109" t="s">
        <v>492</v>
      </c>
      <c r="AC26" s="135">
        <v>1</v>
      </c>
      <c r="AD26" s="109" t="s">
        <v>493</v>
      </c>
      <c r="AE26" s="109" t="s">
        <v>494</v>
      </c>
      <c r="AF26" s="135">
        <v>1</v>
      </c>
      <c r="AG26" s="109" t="s">
        <v>495</v>
      </c>
      <c r="AH26" s="109" t="s">
        <v>325</v>
      </c>
      <c r="AI26" s="138">
        <v>0.9516</v>
      </c>
      <c r="AJ26" s="109" t="s">
        <v>496</v>
      </c>
      <c r="AK26" s="109" t="s">
        <v>497</v>
      </c>
      <c r="AL26" s="138">
        <v>0.9516</v>
      </c>
      <c r="AM26" s="109" t="s">
        <v>498</v>
      </c>
      <c r="AN26" s="109" t="s">
        <v>499</v>
      </c>
      <c r="AO26" s="139">
        <v>0.95</v>
      </c>
      <c r="AP26" s="109" t="s">
        <v>500</v>
      </c>
      <c r="AQ26" s="109" t="s">
        <v>501</v>
      </c>
      <c r="AR26" s="137">
        <v>0.9032</v>
      </c>
      <c r="AS26" s="109" t="s">
        <v>502</v>
      </c>
      <c r="AT26" s="109" t="s">
        <v>503</v>
      </c>
      <c r="AU26" s="137">
        <v>0.91249999999999998</v>
      </c>
      <c r="AV26" s="109" t="s">
        <v>504</v>
      </c>
      <c r="AW26" s="109" t="s">
        <v>505</v>
      </c>
      <c r="AX26" s="137">
        <v>0.90049999999999997</v>
      </c>
      <c r="AY26" s="109" t="s">
        <v>506</v>
      </c>
      <c r="AZ26" s="109" t="s">
        <v>507</v>
      </c>
      <c r="BA26" s="108" t="s">
        <v>291</v>
      </c>
      <c r="BB26" s="45">
        <f>(Q26+T26+W26+Z26+AC26+AF26)/6</f>
        <v>0.89665000000000006</v>
      </c>
      <c r="BC26" s="10">
        <f t="shared" si="1"/>
        <v>0.89665000000000006</v>
      </c>
      <c r="BD26" s="92" t="s">
        <v>292</v>
      </c>
      <c r="BE26" s="297">
        <v>0.90049999999999997</v>
      </c>
      <c r="BF26" s="297">
        <v>0.90049999999999997</v>
      </c>
      <c r="BG26" s="304" t="s">
        <v>1128</v>
      </c>
      <c r="BH26" s="10">
        <f t="shared" si="2"/>
        <v>0.89857500000000001</v>
      </c>
      <c r="BI26" s="10">
        <f t="shared" si="3"/>
        <v>0.89857500000000001</v>
      </c>
    </row>
    <row r="27" spans="1:61" ht="52.9" customHeight="1">
      <c r="A27" s="108" t="s">
        <v>508</v>
      </c>
      <c r="B27" s="108" t="s">
        <v>509</v>
      </c>
      <c r="C27" s="108" t="s">
        <v>258</v>
      </c>
      <c r="D27" s="109" t="s">
        <v>510</v>
      </c>
      <c r="E27" s="108" t="s">
        <v>366</v>
      </c>
      <c r="F27" s="108" t="s">
        <v>481</v>
      </c>
      <c r="G27" s="109" t="s">
        <v>482</v>
      </c>
      <c r="H27" s="108" t="s">
        <v>483</v>
      </c>
      <c r="I27" s="108" t="s">
        <v>264</v>
      </c>
      <c r="J27" s="108" t="s">
        <v>265</v>
      </c>
      <c r="K27" s="108" t="s">
        <v>266</v>
      </c>
      <c r="L27" s="109" t="s">
        <v>511</v>
      </c>
      <c r="M27" s="108" t="s">
        <v>291</v>
      </c>
      <c r="N27" s="108" t="s">
        <v>268</v>
      </c>
      <c r="O27" s="110">
        <v>45544</v>
      </c>
      <c r="P27" s="109" t="s">
        <v>512</v>
      </c>
      <c r="Q27" s="136">
        <v>0.99480000000000002</v>
      </c>
      <c r="R27" s="109" t="s">
        <v>513</v>
      </c>
      <c r="S27" s="109" t="s">
        <v>514</v>
      </c>
      <c r="T27" s="136">
        <v>0.9909</v>
      </c>
      <c r="U27" s="109" t="s">
        <v>515</v>
      </c>
      <c r="V27" s="109" t="s">
        <v>282</v>
      </c>
      <c r="W27" s="135">
        <v>1</v>
      </c>
      <c r="X27" s="109" t="s">
        <v>516</v>
      </c>
      <c r="Y27" s="109" t="s">
        <v>282</v>
      </c>
      <c r="Z27" s="135">
        <v>1</v>
      </c>
      <c r="AA27" s="109" t="s">
        <v>517</v>
      </c>
      <c r="AB27" s="109" t="s">
        <v>284</v>
      </c>
      <c r="AC27" s="136">
        <v>0.95630000000000004</v>
      </c>
      <c r="AD27" s="109" t="s">
        <v>518</v>
      </c>
      <c r="AE27" s="109" t="s">
        <v>282</v>
      </c>
      <c r="AF27" s="135">
        <v>0.97</v>
      </c>
      <c r="AG27" s="109" t="s">
        <v>519</v>
      </c>
      <c r="AH27" s="109" t="s">
        <v>325</v>
      </c>
      <c r="AI27" s="136">
        <v>0.97789999999999999</v>
      </c>
      <c r="AJ27" s="109" t="s">
        <v>520</v>
      </c>
      <c r="AK27" s="109" t="s">
        <v>521</v>
      </c>
      <c r="AL27" s="136">
        <v>0.99170000000000003</v>
      </c>
      <c r="AM27" s="109" t="s">
        <v>522</v>
      </c>
      <c r="AN27" s="109" t="s">
        <v>284</v>
      </c>
      <c r="AO27" s="136">
        <v>0.97619999999999996</v>
      </c>
      <c r="AP27" s="109" t="s">
        <v>523</v>
      </c>
      <c r="AQ27" s="109" t="s">
        <v>284</v>
      </c>
      <c r="AR27" s="136">
        <v>0.98370000000000002</v>
      </c>
      <c r="AS27" s="109" t="s">
        <v>524</v>
      </c>
      <c r="AT27" s="109" t="s">
        <v>282</v>
      </c>
      <c r="AU27" s="136">
        <v>0.97870000000000001</v>
      </c>
      <c r="AV27" s="109" t="s">
        <v>525</v>
      </c>
      <c r="AW27" s="109" t="s">
        <v>282</v>
      </c>
      <c r="AX27" s="136">
        <v>0.96460000000000001</v>
      </c>
      <c r="AY27" s="109" t="s">
        <v>526</v>
      </c>
      <c r="AZ27" s="109" t="s">
        <v>527</v>
      </c>
      <c r="BA27" s="108" t="s">
        <v>291</v>
      </c>
      <c r="BB27" s="45">
        <f t="shared" ref="BB27:BB31" si="6">(Q27+T27+W27+Z27+AC27+AF27)/6</f>
        <v>0.98533333333333328</v>
      </c>
      <c r="BC27" s="10">
        <f t="shared" si="1"/>
        <v>0.98533333333333328</v>
      </c>
      <c r="BD27" s="92" t="s">
        <v>292</v>
      </c>
      <c r="BE27" s="297">
        <v>0.96460000000000001</v>
      </c>
      <c r="BF27" s="297">
        <v>0.96460000000000001</v>
      </c>
      <c r="BG27" s="304" t="s">
        <v>1128</v>
      </c>
      <c r="BH27" s="10">
        <f t="shared" si="2"/>
        <v>0.97496666666666665</v>
      </c>
      <c r="BI27" s="10">
        <f t="shared" si="3"/>
        <v>0.97496666666666665</v>
      </c>
    </row>
    <row r="28" spans="1:61" ht="52.9" customHeight="1">
      <c r="A28" s="108" t="s">
        <v>528</v>
      </c>
      <c r="B28" s="108" t="s">
        <v>529</v>
      </c>
      <c r="C28" s="108" t="s">
        <v>258</v>
      </c>
      <c r="D28" s="109" t="s">
        <v>530</v>
      </c>
      <c r="E28" s="108" t="s">
        <v>366</v>
      </c>
      <c r="F28" s="108" t="s">
        <v>481</v>
      </c>
      <c r="G28" s="109" t="s">
        <v>482</v>
      </c>
      <c r="H28" s="108" t="s">
        <v>483</v>
      </c>
      <c r="I28" s="108" t="s">
        <v>346</v>
      </c>
      <c r="J28" s="108" t="s">
        <v>265</v>
      </c>
      <c r="K28" s="108" t="s">
        <v>370</v>
      </c>
      <c r="L28" s="109" t="s">
        <v>531</v>
      </c>
      <c r="M28" s="108" t="s">
        <v>291</v>
      </c>
      <c r="N28" s="108" t="s">
        <v>268</v>
      </c>
      <c r="O28" s="110">
        <v>45544</v>
      </c>
      <c r="P28" s="109" t="s">
        <v>532</v>
      </c>
      <c r="Q28" s="108"/>
      <c r="R28" s="108"/>
      <c r="S28" s="108"/>
      <c r="T28" s="108"/>
      <c r="U28" s="108"/>
      <c r="V28" s="108"/>
      <c r="W28" s="108"/>
      <c r="X28" s="108"/>
      <c r="Y28" s="108"/>
      <c r="Z28" s="108"/>
      <c r="AA28" s="108"/>
      <c r="AB28" s="108"/>
      <c r="AC28" s="108"/>
      <c r="AD28" s="108"/>
      <c r="AE28" s="108"/>
      <c r="AF28" s="136">
        <v>0.9556</v>
      </c>
      <c r="AG28" s="109" t="s">
        <v>533</v>
      </c>
      <c r="AH28" s="109" t="s">
        <v>282</v>
      </c>
      <c r="AI28" s="108"/>
      <c r="AJ28" s="108"/>
      <c r="AK28" s="108"/>
      <c r="AL28" s="108"/>
      <c r="AM28" s="108"/>
      <c r="AN28" s="108"/>
      <c r="AO28" s="108"/>
      <c r="AP28" s="108"/>
      <c r="AQ28" s="108"/>
      <c r="AR28" s="108"/>
      <c r="AS28" s="108"/>
      <c r="AT28" s="108"/>
      <c r="AU28" s="108"/>
      <c r="AV28" s="108"/>
      <c r="AW28" s="108"/>
      <c r="AX28" s="136">
        <v>0.94550000000000001</v>
      </c>
      <c r="AY28" s="109" t="s">
        <v>534</v>
      </c>
      <c r="AZ28" s="109" t="s">
        <v>527</v>
      </c>
      <c r="BA28" s="108" t="s">
        <v>291</v>
      </c>
      <c r="BB28" s="43">
        <f>+AF28</f>
        <v>0.9556</v>
      </c>
      <c r="BC28" s="10">
        <f t="shared" si="1"/>
        <v>0.9556</v>
      </c>
      <c r="BD28" s="92" t="s">
        <v>292</v>
      </c>
      <c r="BE28" s="297">
        <v>0.94550000000000001</v>
      </c>
      <c r="BF28" s="297">
        <v>0.94550000000000001</v>
      </c>
      <c r="BG28" s="306" t="s">
        <v>1127</v>
      </c>
      <c r="BH28" s="10">
        <f t="shared" si="2"/>
        <v>0.95055000000000001</v>
      </c>
      <c r="BI28" s="10">
        <f t="shared" si="3"/>
        <v>0.95055000000000001</v>
      </c>
    </row>
    <row r="29" spans="1:61" ht="52.9" customHeight="1">
      <c r="A29" s="108" t="s">
        <v>535</v>
      </c>
      <c r="B29" s="108" t="s">
        <v>536</v>
      </c>
      <c r="C29" s="108" t="s">
        <v>258</v>
      </c>
      <c r="D29" s="109" t="s">
        <v>537</v>
      </c>
      <c r="E29" s="108" t="s">
        <v>366</v>
      </c>
      <c r="F29" s="108" t="s">
        <v>538</v>
      </c>
      <c r="G29" s="109" t="s">
        <v>539</v>
      </c>
      <c r="H29" s="108" t="s">
        <v>369</v>
      </c>
      <c r="I29" s="108" t="s">
        <v>264</v>
      </c>
      <c r="J29" s="108" t="s">
        <v>265</v>
      </c>
      <c r="K29" s="108" t="s">
        <v>266</v>
      </c>
      <c r="L29" s="109" t="s">
        <v>540</v>
      </c>
      <c r="M29" s="108">
        <v>99</v>
      </c>
      <c r="N29" s="108" t="s">
        <v>268</v>
      </c>
      <c r="O29" s="110">
        <v>45544</v>
      </c>
      <c r="P29" s="109" t="s">
        <v>541</v>
      </c>
      <c r="Q29" s="140">
        <v>0</v>
      </c>
      <c r="R29" s="109" t="s">
        <v>542</v>
      </c>
      <c r="S29" s="109" t="s">
        <v>543</v>
      </c>
      <c r="T29" s="136">
        <v>0.96379999999999999</v>
      </c>
      <c r="U29" s="109" t="s">
        <v>544</v>
      </c>
      <c r="V29" s="109" t="s">
        <v>545</v>
      </c>
      <c r="W29" s="136">
        <v>0.95960000000000001</v>
      </c>
      <c r="X29" s="109" t="s">
        <v>546</v>
      </c>
      <c r="Y29" s="109" t="s">
        <v>547</v>
      </c>
      <c r="Z29" s="136">
        <v>0.96030000000000004</v>
      </c>
      <c r="AA29" s="109" t="s">
        <v>548</v>
      </c>
      <c r="AB29" s="109" t="s">
        <v>549</v>
      </c>
      <c r="AC29" s="135">
        <v>1</v>
      </c>
      <c r="AD29" s="109" t="s">
        <v>550</v>
      </c>
      <c r="AE29" s="109" t="s">
        <v>325</v>
      </c>
      <c r="AF29" s="136">
        <v>0.99480000000000002</v>
      </c>
      <c r="AG29" s="109" t="s">
        <v>551</v>
      </c>
      <c r="AH29" s="109" t="s">
        <v>552</v>
      </c>
      <c r="AI29" s="136">
        <v>0.996</v>
      </c>
      <c r="AJ29" s="109" t="s">
        <v>553</v>
      </c>
      <c r="AK29" s="109" t="s">
        <v>282</v>
      </c>
      <c r="AL29" s="136">
        <v>0.98429999999999995</v>
      </c>
      <c r="AM29" s="109" t="s">
        <v>554</v>
      </c>
      <c r="AN29" s="109" t="s">
        <v>282</v>
      </c>
      <c r="AO29" s="136">
        <v>0.98519999999999996</v>
      </c>
      <c r="AP29" s="109" t="s">
        <v>555</v>
      </c>
      <c r="AQ29" s="109" t="s">
        <v>282</v>
      </c>
      <c r="AR29" s="135">
        <v>1</v>
      </c>
      <c r="AS29" s="109" t="s">
        <v>556</v>
      </c>
      <c r="AT29" s="109" t="s">
        <v>282</v>
      </c>
      <c r="AU29" s="136">
        <v>0.98199999999999998</v>
      </c>
      <c r="AV29" s="109" t="s">
        <v>557</v>
      </c>
      <c r="AW29" s="109" t="s">
        <v>282</v>
      </c>
      <c r="AX29" s="136">
        <v>0.99270000000000003</v>
      </c>
      <c r="AY29" s="109" t="s">
        <v>558</v>
      </c>
      <c r="AZ29" s="109" t="s">
        <v>559</v>
      </c>
      <c r="BA29" s="108" t="s">
        <v>291</v>
      </c>
      <c r="BB29" s="45">
        <f t="shared" si="6"/>
        <v>0.81308333333333327</v>
      </c>
      <c r="BC29" s="10">
        <f t="shared" si="1"/>
        <v>0.81308333333333327</v>
      </c>
      <c r="BD29" s="92" t="s">
        <v>292</v>
      </c>
      <c r="BE29" s="297">
        <v>0.99270000000000003</v>
      </c>
      <c r="BF29" s="297">
        <v>0.99270000000000003</v>
      </c>
      <c r="BG29" s="304" t="s">
        <v>1129</v>
      </c>
      <c r="BH29" s="10">
        <f t="shared" si="2"/>
        <v>0.90289166666666665</v>
      </c>
      <c r="BI29" s="10">
        <f t="shared" si="3"/>
        <v>0.90289166666666665</v>
      </c>
    </row>
    <row r="30" spans="1:61" ht="52.9" customHeight="1">
      <c r="A30" s="108" t="s">
        <v>560</v>
      </c>
      <c r="B30" s="108" t="s">
        <v>561</v>
      </c>
      <c r="C30" s="108" t="s">
        <v>258</v>
      </c>
      <c r="D30" s="109" t="s">
        <v>562</v>
      </c>
      <c r="E30" s="108" t="s">
        <v>366</v>
      </c>
      <c r="F30" s="108" t="s">
        <v>538</v>
      </c>
      <c r="G30" s="109" t="s">
        <v>539</v>
      </c>
      <c r="H30" s="108" t="s">
        <v>369</v>
      </c>
      <c r="I30" s="108" t="s">
        <v>264</v>
      </c>
      <c r="J30" s="108" t="s">
        <v>265</v>
      </c>
      <c r="K30" s="108" t="s">
        <v>266</v>
      </c>
      <c r="L30" s="109" t="s">
        <v>563</v>
      </c>
      <c r="M30" s="108">
        <v>99</v>
      </c>
      <c r="N30" s="108" t="s">
        <v>268</v>
      </c>
      <c r="O30" s="110">
        <v>45544</v>
      </c>
      <c r="P30" s="109" t="s">
        <v>564</v>
      </c>
      <c r="Q30" s="135">
        <v>1</v>
      </c>
      <c r="R30" s="109" t="s">
        <v>565</v>
      </c>
      <c r="S30" s="109" t="s">
        <v>566</v>
      </c>
      <c r="T30" s="135">
        <v>1</v>
      </c>
      <c r="U30" s="109" t="s">
        <v>567</v>
      </c>
      <c r="V30" s="109" t="s">
        <v>568</v>
      </c>
      <c r="W30" s="138">
        <v>0.89229999999999998</v>
      </c>
      <c r="X30" s="109" t="s">
        <v>569</v>
      </c>
      <c r="Y30" s="109" t="s">
        <v>494</v>
      </c>
      <c r="Z30" s="135">
        <v>1</v>
      </c>
      <c r="AA30" s="109" t="s">
        <v>570</v>
      </c>
      <c r="AB30" s="109" t="s">
        <v>282</v>
      </c>
      <c r="AC30" s="135">
        <v>1</v>
      </c>
      <c r="AD30" s="109" t="s">
        <v>571</v>
      </c>
      <c r="AE30" s="109" t="s">
        <v>325</v>
      </c>
      <c r="AF30" s="135">
        <v>1</v>
      </c>
      <c r="AG30" s="109" t="s">
        <v>572</v>
      </c>
      <c r="AH30" s="109" t="s">
        <v>494</v>
      </c>
      <c r="AI30" s="135">
        <v>1</v>
      </c>
      <c r="AJ30" s="109" t="s">
        <v>573</v>
      </c>
      <c r="AK30" s="109" t="s">
        <v>282</v>
      </c>
      <c r="AL30" s="135">
        <v>1</v>
      </c>
      <c r="AM30" s="109" t="s">
        <v>574</v>
      </c>
      <c r="AN30" s="109" t="s">
        <v>284</v>
      </c>
      <c r="AO30" s="135">
        <v>1</v>
      </c>
      <c r="AP30" s="109" t="s">
        <v>575</v>
      </c>
      <c r="AQ30" s="109" t="s">
        <v>282</v>
      </c>
      <c r="AR30" s="135">
        <v>1</v>
      </c>
      <c r="AS30" s="109" t="s">
        <v>576</v>
      </c>
      <c r="AT30" s="109" t="s">
        <v>271</v>
      </c>
      <c r="AU30" s="135">
        <v>1</v>
      </c>
      <c r="AV30" s="109" t="s">
        <v>577</v>
      </c>
      <c r="AW30" s="109" t="s">
        <v>282</v>
      </c>
      <c r="AX30" s="135">
        <v>1</v>
      </c>
      <c r="AY30" s="109" t="s">
        <v>578</v>
      </c>
      <c r="AZ30" s="109" t="s">
        <v>559</v>
      </c>
      <c r="BA30" s="108" t="s">
        <v>291</v>
      </c>
      <c r="BB30" s="45">
        <f t="shared" si="6"/>
        <v>0.98205000000000009</v>
      </c>
      <c r="BC30" s="10">
        <f t="shared" si="1"/>
        <v>0.98205000000000009</v>
      </c>
      <c r="BD30" s="92" t="s">
        <v>292</v>
      </c>
      <c r="BE30" s="111">
        <v>1</v>
      </c>
      <c r="BF30" s="111">
        <v>1</v>
      </c>
      <c r="BG30" s="304" t="s">
        <v>1129</v>
      </c>
      <c r="BH30" s="10">
        <f t="shared" si="2"/>
        <v>0.99102500000000004</v>
      </c>
      <c r="BI30" s="10">
        <f t="shared" si="3"/>
        <v>0.99102500000000004</v>
      </c>
    </row>
    <row r="31" spans="1:61" ht="52.9" customHeight="1">
      <c r="A31" s="108" t="s">
        <v>579</v>
      </c>
      <c r="B31" s="108" t="s">
        <v>580</v>
      </c>
      <c r="C31" s="108" t="s">
        <v>258</v>
      </c>
      <c r="D31" s="109" t="s">
        <v>581</v>
      </c>
      <c r="E31" s="108" t="s">
        <v>366</v>
      </c>
      <c r="F31" s="108" t="s">
        <v>582</v>
      </c>
      <c r="G31" s="109" t="s">
        <v>583</v>
      </c>
      <c r="H31" s="108" t="s">
        <v>369</v>
      </c>
      <c r="I31" s="108" t="s">
        <v>264</v>
      </c>
      <c r="J31" s="108" t="s">
        <v>265</v>
      </c>
      <c r="K31" s="108" t="s">
        <v>266</v>
      </c>
      <c r="L31" s="109" t="s">
        <v>584</v>
      </c>
      <c r="M31" s="108">
        <v>100</v>
      </c>
      <c r="N31" s="108" t="s">
        <v>268</v>
      </c>
      <c r="O31" s="110">
        <v>45544</v>
      </c>
      <c r="P31" s="109" t="s">
        <v>585</v>
      </c>
      <c r="Q31" s="135">
        <v>1</v>
      </c>
      <c r="R31" s="109" t="s">
        <v>586</v>
      </c>
      <c r="S31" s="109" t="s">
        <v>587</v>
      </c>
      <c r="T31" s="135">
        <v>1</v>
      </c>
      <c r="U31" s="109" t="s">
        <v>588</v>
      </c>
      <c r="V31" s="109" t="s">
        <v>589</v>
      </c>
      <c r="W31" s="135">
        <v>1</v>
      </c>
      <c r="X31" s="109" t="s">
        <v>590</v>
      </c>
      <c r="Y31" s="109" t="s">
        <v>494</v>
      </c>
      <c r="Z31" s="135">
        <v>1</v>
      </c>
      <c r="AA31" s="109" t="s">
        <v>591</v>
      </c>
      <c r="AB31" s="109" t="s">
        <v>350</v>
      </c>
      <c r="AC31" s="135">
        <v>1</v>
      </c>
      <c r="AD31" s="109" t="s">
        <v>592</v>
      </c>
      <c r="AE31" s="109" t="s">
        <v>593</v>
      </c>
      <c r="AF31" s="135">
        <v>1</v>
      </c>
      <c r="AG31" s="109" t="s">
        <v>594</v>
      </c>
      <c r="AH31" s="109" t="s">
        <v>282</v>
      </c>
      <c r="AI31" s="135">
        <v>1</v>
      </c>
      <c r="AJ31" s="109" t="s">
        <v>595</v>
      </c>
      <c r="AK31" s="109" t="s">
        <v>282</v>
      </c>
      <c r="AL31" s="135">
        <v>1</v>
      </c>
      <c r="AM31" s="109" t="s">
        <v>596</v>
      </c>
      <c r="AN31" s="109" t="s">
        <v>284</v>
      </c>
      <c r="AO31" s="135">
        <v>1</v>
      </c>
      <c r="AP31" s="109" t="s">
        <v>597</v>
      </c>
      <c r="AQ31" s="109" t="s">
        <v>282</v>
      </c>
      <c r="AR31" s="135">
        <v>1</v>
      </c>
      <c r="AS31" s="109" t="s">
        <v>598</v>
      </c>
      <c r="AT31" s="109" t="s">
        <v>599</v>
      </c>
      <c r="AU31" s="135">
        <v>1</v>
      </c>
      <c r="AV31" s="109" t="s">
        <v>600</v>
      </c>
      <c r="AW31" s="109" t="s">
        <v>601</v>
      </c>
      <c r="AX31" s="135">
        <v>1</v>
      </c>
      <c r="AY31" s="109" t="s">
        <v>602</v>
      </c>
      <c r="AZ31" s="109" t="s">
        <v>282</v>
      </c>
      <c r="BA31" s="108" t="s">
        <v>291</v>
      </c>
      <c r="BB31" s="45">
        <f t="shared" si="6"/>
        <v>1</v>
      </c>
      <c r="BC31" s="10">
        <f t="shared" si="1"/>
        <v>1</v>
      </c>
      <c r="BD31" s="92" t="s">
        <v>292</v>
      </c>
      <c r="BE31" s="111">
        <v>1</v>
      </c>
      <c r="BF31" s="111">
        <v>1</v>
      </c>
      <c r="BG31" s="304" t="s">
        <v>1129</v>
      </c>
      <c r="BH31" s="10">
        <f t="shared" si="2"/>
        <v>1</v>
      </c>
      <c r="BI31" s="10">
        <f t="shared" si="3"/>
        <v>1</v>
      </c>
    </row>
    <row r="32" spans="1:61" ht="42.75" customHeight="1">
      <c r="A32" s="108" t="s">
        <v>603</v>
      </c>
      <c r="B32" s="108" t="s">
        <v>604</v>
      </c>
      <c r="C32" s="108" t="s">
        <v>258</v>
      </c>
      <c r="D32" s="109" t="s">
        <v>605</v>
      </c>
      <c r="E32" s="108" t="s">
        <v>366</v>
      </c>
      <c r="F32" s="108" t="s">
        <v>582</v>
      </c>
      <c r="G32" s="109" t="s">
        <v>583</v>
      </c>
      <c r="H32" s="108" t="s">
        <v>369</v>
      </c>
      <c r="I32" s="108" t="s">
        <v>264</v>
      </c>
      <c r="J32" s="108" t="s">
        <v>265</v>
      </c>
      <c r="K32" s="108" t="s">
        <v>606</v>
      </c>
      <c r="L32" s="109" t="s">
        <v>607</v>
      </c>
      <c r="M32" s="108">
        <v>100</v>
      </c>
      <c r="N32" s="108" t="s">
        <v>268</v>
      </c>
      <c r="O32" s="110">
        <v>45544</v>
      </c>
      <c r="P32" s="109" t="s">
        <v>608</v>
      </c>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35">
        <v>1</v>
      </c>
      <c r="AY32" s="109" t="s">
        <v>609</v>
      </c>
      <c r="AZ32" s="109" t="s">
        <v>282</v>
      </c>
      <c r="BA32" s="108" t="s">
        <v>291</v>
      </c>
      <c r="BB32" s="43" t="s">
        <v>610</v>
      </c>
      <c r="BC32" s="10" t="str">
        <f t="shared" si="1"/>
        <v>NA</v>
      </c>
      <c r="BD32" s="93" t="s">
        <v>611</v>
      </c>
      <c r="BE32" s="298">
        <v>1</v>
      </c>
      <c r="BF32" s="298">
        <v>1</v>
      </c>
      <c r="BG32" s="299" t="s">
        <v>1130</v>
      </c>
      <c r="BH32" s="167">
        <v>1</v>
      </c>
      <c r="BI32" s="167">
        <v>1</v>
      </c>
    </row>
    <row r="33" spans="1:61" ht="171" customHeight="1">
      <c r="A33" s="108" t="s">
        <v>612</v>
      </c>
      <c r="B33" s="108" t="s">
        <v>613</v>
      </c>
      <c r="C33" s="108" t="s">
        <v>258</v>
      </c>
      <c r="D33" s="109" t="s">
        <v>614</v>
      </c>
      <c r="E33" s="108" t="s">
        <v>366</v>
      </c>
      <c r="F33" s="108" t="s">
        <v>582</v>
      </c>
      <c r="G33" s="109" t="s">
        <v>583</v>
      </c>
      <c r="H33" s="108" t="s">
        <v>369</v>
      </c>
      <c r="I33" s="108" t="s">
        <v>264</v>
      </c>
      <c r="J33" s="108" t="s">
        <v>265</v>
      </c>
      <c r="K33" s="108" t="s">
        <v>336</v>
      </c>
      <c r="L33" s="109" t="s">
        <v>615</v>
      </c>
      <c r="M33" s="108">
        <v>94.4</v>
      </c>
      <c r="N33" s="108" t="s">
        <v>268</v>
      </c>
      <c r="O33" s="110">
        <v>45756</v>
      </c>
      <c r="P33" s="109" t="s">
        <v>616</v>
      </c>
      <c r="Q33" s="108"/>
      <c r="R33" s="108"/>
      <c r="S33" s="108"/>
      <c r="T33" s="108"/>
      <c r="U33" s="108"/>
      <c r="V33" s="108"/>
      <c r="W33" s="135">
        <v>1</v>
      </c>
      <c r="X33" s="109" t="s">
        <v>617</v>
      </c>
      <c r="Y33" s="109" t="s">
        <v>618</v>
      </c>
      <c r="Z33" s="108"/>
      <c r="AA33" s="108"/>
      <c r="AB33" s="108"/>
      <c r="AC33" s="108"/>
      <c r="AD33" s="108"/>
      <c r="AE33" s="108"/>
      <c r="AF33" s="135">
        <v>1</v>
      </c>
      <c r="AG33" s="109" t="s">
        <v>619</v>
      </c>
      <c r="AH33" s="109" t="s">
        <v>620</v>
      </c>
      <c r="AI33" s="108"/>
      <c r="AJ33" s="108"/>
      <c r="AK33" s="108"/>
      <c r="AL33" s="108"/>
      <c r="AM33" s="108"/>
      <c r="AN33" s="108"/>
      <c r="AO33" s="135">
        <v>1</v>
      </c>
      <c r="AP33" s="109" t="s">
        <v>621</v>
      </c>
      <c r="AQ33" s="109" t="s">
        <v>622</v>
      </c>
      <c r="AR33" s="108"/>
      <c r="AS33" s="108"/>
      <c r="AT33" s="108"/>
      <c r="AU33" s="108"/>
      <c r="AV33" s="108"/>
      <c r="AW33" s="108"/>
      <c r="AX33" s="136">
        <v>0.90629999999999999</v>
      </c>
      <c r="AY33" s="109" t="s">
        <v>623</v>
      </c>
      <c r="AZ33" s="109" t="s">
        <v>624</v>
      </c>
      <c r="BA33" s="108" t="s">
        <v>291</v>
      </c>
      <c r="BB33" s="90">
        <v>0.88</v>
      </c>
      <c r="BC33" s="10">
        <f t="shared" si="1"/>
        <v>0.88</v>
      </c>
      <c r="BD33" s="93" t="s">
        <v>625</v>
      </c>
      <c r="BE33" s="300" t="s">
        <v>1131</v>
      </c>
      <c r="BF33" s="300" t="s">
        <v>1131</v>
      </c>
      <c r="BG33" s="84" t="s">
        <v>1125</v>
      </c>
      <c r="BH33" s="301" t="e">
        <f t="shared" si="2"/>
        <v>#VALUE!</v>
      </c>
      <c r="BI33" s="301" t="e">
        <f t="shared" si="3"/>
        <v>#VALUE!</v>
      </c>
    </row>
    <row r="34" spans="1:61" ht="221.25" customHeight="1">
      <c r="A34" s="108" t="s">
        <v>626</v>
      </c>
      <c r="B34" s="108" t="s">
        <v>627</v>
      </c>
      <c r="C34" s="108" t="s">
        <v>258</v>
      </c>
      <c r="D34" s="109" t="s">
        <v>628</v>
      </c>
      <c r="E34" s="108" t="s">
        <v>366</v>
      </c>
      <c r="F34" s="108" t="s">
        <v>629</v>
      </c>
      <c r="G34" s="109" t="s">
        <v>630</v>
      </c>
      <c r="H34" s="108" t="s">
        <v>369</v>
      </c>
      <c r="I34" s="108" t="s">
        <v>264</v>
      </c>
      <c r="J34" s="108" t="s">
        <v>265</v>
      </c>
      <c r="K34" s="108" t="s">
        <v>336</v>
      </c>
      <c r="L34" s="109" t="s">
        <v>631</v>
      </c>
      <c r="M34" s="108">
        <v>92.33</v>
      </c>
      <c r="N34" s="108" t="s">
        <v>268</v>
      </c>
      <c r="O34" s="110">
        <v>45888</v>
      </c>
      <c r="P34" s="109" t="s">
        <v>632</v>
      </c>
      <c r="Q34" s="108"/>
      <c r="R34" s="108"/>
      <c r="S34" s="108"/>
      <c r="T34" s="108"/>
      <c r="U34" s="108"/>
      <c r="V34" s="108"/>
      <c r="W34" s="135">
        <v>1</v>
      </c>
      <c r="X34" s="109" t="s">
        <v>633</v>
      </c>
      <c r="Y34" s="109" t="s">
        <v>634</v>
      </c>
      <c r="Z34" s="108"/>
      <c r="AA34" s="108"/>
      <c r="AB34" s="108"/>
      <c r="AC34" s="108"/>
      <c r="AD34" s="108"/>
      <c r="AE34" s="108"/>
      <c r="AF34" s="135">
        <v>1</v>
      </c>
      <c r="AG34" s="109" t="s">
        <v>635</v>
      </c>
      <c r="AH34" s="109" t="s">
        <v>636</v>
      </c>
      <c r="AI34" s="108"/>
      <c r="AJ34" s="108"/>
      <c r="AK34" s="108"/>
      <c r="AL34" s="108"/>
      <c r="AM34" s="108"/>
      <c r="AN34" s="108"/>
      <c r="AO34" s="135">
        <v>1</v>
      </c>
      <c r="AP34" s="109" t="s">
        <v>637</v>
      </c>
      <c r="AQ34" s="109" t="s">
        <v>638</v>
      </c>
      <c r="AR34" s="108"/>
      <c r="AS34" s="108"/>
      <c r="AT34" s="108"/>
      <c r="AU34" s="108"/>
      <c r="AV34" s="108"/>
      <c r="AW34" s="108"/>
      <c r="AX34" s="135">
        <v>1</v>
      </c>
      <c r="AY34" s="109" t="s">
        <v>639</v>
      </c>
      <c r="AZ34" s="109" t="s">
        <v>640</v>
      </c>
      <c r="BA34" s="108" t="s">
        <v>291</v>
      </c>
      <c r="BB34" s="43">
        <v>0.1</v>
      </c>
      <c r="BC34" s="10">
        <f t="shared" si="1"/>
        <v>0.1</v>
      </c>
      <c r="BD34" s="93" t="s">
        <v>641</v>
      </c>
      <c r="BE34" s="300" t="s">
        <v>1132</v>
      </c>
      <c r="BF34" s="300" t="s">
        <v>1132</v>
      </c>
      <c r="BG34" s="84" t="s">
        <v>1125</v>
      </c>
      <c r="BH34" s="301" t="e">
        <f t="shared" si="2"/>
        <v>#VALUE!</v>
      </c>
      <c r="BI34" s="301" t="e">
        <f>(BB34+BE34)/2</f>
        <v>#VALUE!</v>
      </c>
    </row>
    <row r="35" spans="1:61" ht="294.75" customHeight="1">
      <c r="A35" s="108" t="s">
        <v>642</v>
      </c>
      <c r="B35" s="108" t="s">
        <v>643</v>
      </c>
      <c r="C35" s="108" t="s">
        <v>258</v>
      </c>
      <c r="D35" s="109" t="s">
        <v>644</v>
      </c>
      <c r="E35" s="108" t="s">
        <v>366</v>
      </c>
      <c r="F35" s="108" t="s">
        <v>629</v>
      </c>
      <c r="G35" s="109" t="s">
        <v>630</v>
      </c>
      <c r="H35" s="108" t="s">
        <v>369</v>
      </c>
      <c r="I35" s="108" t="s">
        <v>264</v>
      </c>
      <c r="J35" s="108" t="s">
        <v>265</v>
      </c>
      <c r="K35" s="108" t="s">
        <v>336</v>
      </c>
      <c r="L35" s="109" t="s">
        <v>645</v>
      </c>
      <c r="M35" s="108">
        <v>100</v>
      </c>
      <c r="N35" s="108" t="s">
        <v>268</v>
      </c>
      <c r="O35" s="110">
        <v>45888</v>
      </c>
      <c r="P35" s="109" t="s">
        <v>646</v>
      </c>
      <c r="Q35" s="108"/>
      <c r="R35" s="108"/>
      <c r="S35" s="108"/>
      <c r="T35" s="108"/>
      <c r="U35" s="108"/>
      <c r="V35" s="108"/>
      <c r="W35" s="135">
        <v>1</v>
      </c>
      <c r="X35" s="109" t="s">
        <v>647</v>
      </c>
      <c r="Y35" s="109" t="s">
        <v>648</v>
      </c>
      <c r="Z35" s="108"/>
      <c r="AA35" s="108"/>
      <c r="AB35" s="108"/>
      <c r="AC35" s="108"/>
      <c r="AD35" s="108"/>
      <c r="AE35" s="108"/>
      <c r="AF35" s="135">
        <v>1</v>
      </c>
      <c r="AG35" s="109" t="s">
        <v>649</v>
      </c>
      <c r="AH35" s="109" t="s">
        <v>650</v>
      </c>
      <c r="AI35" s="108"/>
      <c r="AJ35" s="108"/>
      <c r="AK35" s="108"/>
      <c r="AL35" s="108"/>
      <c r="AM35" s="108"/>
      <c r="AN35" s="108"/>
      <c r="AO35" s="135">
        <v>1</v>
      </c>
      <c r="AP35" s="109" t="s">
        <v>651</v>
      </c>
      <c r="AQ35" s="109" t="s">
        <v>652</v>
      </c>
      <c r="AR35" s="108"/>
      <c r="AS35" s="108"/>
      <c r="AT35" s="108"/>
      <c r="AU35" s="108"/>
      <c r="AV35" s="108"/>
      <c r="AW35" s="108"/>
      <c r="AX35" s="135">
        <v>1</v>
      </c>
      <c r="AY35" s="109" t="s">
        <v>653</v>
      </c>
      <c r="AZ35" s="109" t="s">
        <v>654</v>
      </c>
      <c r="BA35" s="108" t="s">
        <v>291</v>
      </c>
      <c r="BB35" s="43">
        <v>0</v>
      </c>
      <c r="BC35" s="10">
        <f t="shared" si="1"/>
        <v>0</v>
      </c>
      <c r="BD35" s="93" t="s">
        <v>655</v>
      </c>
      <c r="BE35" s="300" t="s">
        <v>1133</v>
      </c>
      <c r="BF35" s="300" t="s">
        <v>1133</v>
      </c>
      <c r="BG35" s="84" t="s">
        <v>1125</v>
      </c>
      <c r="BH35" s="301" t="e">
        <f t="shared" si="2"/>
        <v>#VALUE!</v>
      </c>
      <c r="BI35" s="301" t="e">
        <f t="shared" si="3"/>
        <v>#VALUE!</v>
      </c>
    </row>
    <row r="36" spans="1:61" ht="378" customHeight="1">
      <c r="A36" s="108" t="s">
        <v>656</v>
      </c>
      <c r="B36" s="108" t="s">
        <v>657</v>
      </c>
      <c r="C36" s="108" t="s">
        <v>258</v>
      </c>
      <c r="D36" s="109" t="s">
        <v>658</v>
      </c>
      <c r="E36" s="108" t="s">
        <v>366</v>
      </c>
      <c r="F36" s="108" t="s">
        <v>629</v>
      </c>
      <c r="G36" s="109" t="s">
        <v>630</v>
      </c>
      <c r="H36" s="108" t="s">
        <v>369</v>
      </c>
      <c r="I36" s="108" t="s">
        <v>264</v>
      </c>
      <c r="J36" s="108" t="s">
        <v>265</v>
      </c>
      <c r="K36" s="108" t="s">
        <v>336</v>
      </c>
      <c r="L36" s="109" t="s">
        <v>659</v>
      </c>
      <c r="M36" s="108">
        <v>97.5</v>
      </c>
      <c r="N36" s="108" t="s">
        <v>268</v>
      </c>
      <c r="O36" s="110">
        <v>45888</v>
      </c>
      <c r="P36" s="109" t="s">
        <v>660</v>
      </c>
      <c r="Q36" s="108"/>
      <c r="R36" s="108"/>
      <c r="S36" s="108"/>
      <c r="T36" s="108"/>
      <c r="U36" s="108"/>
      <c r="V36" s="108"/>
      <c r="W36" s="135">
        <v>1</v>
      </c>
      <c r="X36" s="109" t="s">
        <v>661</v>
      </c>
      <c r="Y36" s="109" t="s">
        <v>662</v>
      </c>
      <c r="Z36" s="108"/>
      <c r="AA36" s="108"/>
      <c r="AB36" s="108"/>
      <c r="AC36" s="108"/>
      <c r="AD36" s="108"/>
      <c r="AE36" s="108"/>
      <c r="AF36" s="135">
        <v>1</v>
      </c>
      <c r="AG36" s="109" t="s">
        <v>663</v>
      </c>
      <c r="AH36" s="109" t="s">
        <v>664</v>
      </c>
      <c r="AI36" s="108"/>
      <c r="AJ36" s="108"/>
      <c r="AK36" s="108"/>
      <c r="AL36" s="108"/>
      <c r="AM36" s="108"/>
      <c r="AN36" s="108"/>
      <c r="AO36" s="135">
        <v>1</v>
      </c>
      <c r="AP36" s="109" t="s">
        <v>665</v>
      </c>
      <c r="AQ36" s="109" t="s">
        <v>666</v>
      </c>
      <c r="AR36" s="108"/>
      <c r="AS36" s="108"/>
      <c r="AT36" s="108"/>
      <c r="AU36" s="108"/>
      <c r="AV36" s="108"/>
      <c r="AW36" s="108"/>
      <c r="AX36" s="135">
        <v>1</v>
      </c>
      <c r="AY36" s="109" t="s">
        <v>667</v>
      </c>
      <c r="AZ36" s="109" t="s">
        <v>668</v>
      </c>
      <c r="BA36" s="108" t="s">
        <v>291</v>
      </c>
      <c r="BB36" s="43">
        <v>0</v>
      </c>
      <c r="BC36" s="10">
        <f t="shared" si="1"/>
        <v>0</v>
      </c>
      <c r="BD36" s="93" t="s">
        <v>669</v>
      </c>
      <c r="BE36" s="111">
        <v>1</v>
      </c>
      <c r="BF36" s="111">
        <v>1</v>
      </c>
      <c r="BG36" s="302" t="s">
        <v>1134</v>
      </c>
      <c r="BH36" s="10">
        <v>1</v>
      </c>
      <c r="BI36" s="10">
        <v>1</v>
      </c>
    </row>
    <row r="37" spans="1:61" ht="57" customHeight="1">
      <c r="A37" s="108" t="s">
        <v>670</v>
      </c>
      <c r="B37" s="108" t="s">
        <v>671</v>
      </c>
      <c r="C37" s="108" t="s">
        <v>258</v>
      </c>
      <c r="D37" s="109" t="s">
        <v>672</v>
      </c>
      <c r="E37" s="108" t="s">
        <v>366</v>
      </c>
      <c r="F37" s="108" t="s">
        <v>673</v>
      </c>
      <c r="G37" s="109" t="s">
        <v>674</v>
      </c>
      <c r="H37" s="108" t="s">
        <v>369</v>
      </c>
      <c r="I37" s="108" t="s">
        <v>264</v>
      </c>
      <c r="J37" s="108" t="s">
        <v>265</v>
      </c>
      <c r="K37" s="108" t="s">
        <v>336</v>
      </c>
      <c r="L37" s="109" t="s">
        <v>675</v>
      </c>
      <c r="M37" s="108">
        <v>100</v>
      </c>
      <c r="N37" s="108" t="s">
        <v>383</v>
      </c>
      <c r="O37" s="110">
        <v>45706</v>
      </c>
      <c r="P37" s="109" t="s">
        <v>676</v>
      </c>
      <c r="Q37" s="108"/>
      <c r="R37" s="108"/>
      <c r="S37" s="108"/>
      <c r="T37" s="108"/>
      <c r="U37" s="108"/>
      <c r="V37" s="108"/>
      <c r="W37" s="135">
        <v>1</v>
      </c>
      <c r="X37" s="109" t="s">
        <v>677</v>
      </c>
      <c r="Y37" s="109" t="s">
        <v>678</v>
      </c>
      <c r="Z37" s="108"/>
      <c r="AA37" s="108"/>
      <c r="AB37" s="108"/>
      <c r="AC37" s="108"/>
      <c r="AD37" s="108"/>
      <c r="AE37" s="108"/>
      <c r="AF37" s="135">
        <v>1</v>
      </c>
      <c r="AG37" s="109" t="s">
        <v>679</v>
      </c>
      <c r="AH37" s="109" t="s">
        <v>680</v>
      </c>
      <c r="AI37" s="108"/>
      <c r="AJ37" s="108"/>
      <c r="AK37" s="108"/>
      <c r="AL37" s="108"/>
      <c r="AM37" s="108"/>
      <c r="AN37" s="108"/>
      <c r="AO37" s="135">
        <v>1</v>
      </c>
      <c r="AP37" s="109" t="s">
        <v>681</v>
      </c>
      <c r="AQ37" s="109" t="s">
        <v>284</v>
      </c>
      <c r="AR37" s="108"/>
      <c r="AS37" s="108"/>
      <c r="AT37" s="108"/>
      <c r="AU37" s="108"/>
      <c r="AV37" s="108"/>
      <c r="AW37" s="108"/>
      <c r="AX37" s="137">
        <v>0.66669999999999996</v>
      </c>
      <c r="AY37" s="109" t="s">
        <v>682</v>
      </c>
      <c r="AZ37" s="109" t="s">
        <v>399</v>
      </c>
      <c r="BA37" s="108" t="s">
        <v>291</v>
      </c>
      <c r="BB37" s="43">
        <f t="shared" ref="BB37" si="7">+(W37+AF37)/2</f>
        <v>1</v>
      </c>
      <c r="BC37" s="10">
        <f t="shared" si="1"/>
        <v>1</v>
      </c>
      <c r="BD37" s="92" t="s">
        <v>292</v>
      </c>
      <c r="BE37" s="297">
        <v>0.66669999999999996</v>
      </c>
      <c r="BF37" s="297">
        <v>0.66669999999999996</v>
      </c>
      <c r="BG37" s="296" t="s">
        <v>1128</v>
      </c>
      <c r="BH37" s="10">
        <f t="shared" si="2"/>
        <v>0.83335000000000004</v>
      </c>
      <c r="BI37" s="10">
        <f t="shared" si="3"/>
        <v>0.83335000000000004</v>
      </c>
    </row>
    <row r="38" spans="1:61" ht="57" customHeight="1">
      <c r="A38" s="108" t="s">
        <v>683</v>
      </c>
      <c r="B38" s="108" t="s">
        <v>684</v>
      </c>
      <c r="C38" s="108" t="s">
        <v>258</v>
      </c>
      <c r="D38" s="109" t="s">
        <v>685</v>
      </c>
      <c r="E38" s="108" t="s">
        <v>366</v>
      </c>
      <c r="F38" s="108" t="s">
        <v>673</v>
      </c>
      <c r="G38" s="109" t="s">
        <v>674</v>
      </c>
      <c r="H38" s="108" t="s">
        <v>369</v>
      </c>
      <c r="I38" s="108" t="s">
        <v>264</v>
      </c>
      <c r="J38" s="108" t="s">
        <v>265</v>
      </c>
      <c r="K38" s="108" t="s">
        <v>266</v>
      </c>
      <c r="L38" s="109" t="s">
        <v>686</v>
      </c>
      <c r="M38" s="108">
        <v>100</v>
      </c>
      <c r="N38" s="108" t="s">
        <v>268</v>
      </c>
      <c r="O38" s="110">
        <v>45706</v>
      </c>
      <c r="P38" s="109" t="s">
        <v>687</v>
      </c>
      <c r="Q38" s="138">
        <v>0.87790000000000001</v>
      </c>
      <c r="R38" s="109" t="s">
        <v>688</v>
      </c>
      <c r="S38" s="109" t="s">
        <v>689</v>
      </c>
      <c r="T38" s="136">
        <v>1.0964</v>
      </c>
      <c r="U38" s="109" t="s">
        <v>690</v>
      </c>
      <c r="V38" s="109" t="s">
        <v>691</v>
      </c>
      <c r="W38" s="138">
        <v>0.87419999999999998</v>
      </c>
      <c r="X38" s="109" t="s">
        <v>692</v>
      </c>
      <c r="Y38" s="109" t="s">
        <v>693</v>
      </c>
      <c r="Z38" s="136">
        <v>1.0893999999999999</v>
      </c>
      <c r="AA38" s="109" t="s">
        <v>694</v>
      </c>
      <c r="AB38" s="109" t="s">
        <v>282</v>
      </c>
      <c r="AC38" s="136">
        <v>0.94720000000000004</v>
      </c>
      <c r="AD38" s="109" t="s">
        <v>695</v>
      </c>
      <c r="AE38" s="109" t="s">
        <v>284</v>
      </c>
      <c r="AF38" s="136">
        <v>1.0173000000000001</v>
      </c>
      <c r="AG38" s="109" t="s">
        <v>696</v>
      </c>
      <c r="AH38" s="109" t="s">
        <v>697</v>
      </c>
      <c r="AI38" s="136">
        <v>0.91039999999999999</v>
      </c>
      <c r="AJ38" s="109" t="s">
        <v>698</v>
      </c>
      <c r="AK38" s="109" t="s">
        <v>282</v>
      </c>
      <c r="AL38" s="136">
        <v>0.95179999999999998</v>
      </c>
      <c r="AM38" s="109" t="s">
        <v>699</v>
      </c>
      <c r="AN38" s="109" t="s">
        <v>284</v>
      </c>
      <c r="AO38" s="136">
        <v>1.0490999999999999</v>
      </c>
      <c r="AP38" s="109" t="s">
        <v>700</v>
      </c>
      <c r="AQ38" s="109" t="s">
        <v>701</v>
      </c>
      <c r="AR38" s="136">
        <v>1.0194000000000001</v>
      </c>
      <c r="AS38" s="109" t="s">
        <v>702</v>
      </c>
      <c r="AT38" s="109" t="s">
        <v>703</v>
      </c>
      <c r="AU38" s="136">
        <v>1.0402</v>
      </c>
      <c r="AV38" s="109" t="s">
        <v>704</v>
      </c>
      <c r="AW38" s="109" t="s">
        <v>282</v>
      </c>
      <c r="AX38" s="136">
        <v>0.99519999999999997</v>
      </c>
      <c r="AY38" s="109" t="s">
        <v>705</v>
      </c>
      <c r="AZ38" s="109" t="s">
        <v>282</v>
      </c>
      <c r="BA38" s="108" t="s">
        <v>291</v>
      </c>
      <c r="BB38" s="43">
        <f t="shared" ref="BB38" si="8">(Q38+T38+W38+Z38+AC38+AF38)/6</f>
        <v>0.98373333333333335</v>
      </c>
      <c r="BC38" s="10">
        <f t="shared" si="1"/>
        <v>0.98373333333333335</v>
      </c>
      <c r="BD38" s="92" t="s">
        <v>292</v>
      </c>
      <c r="BE38" s="297">
        <v>0.99519999999999997</v>
      </c>
      <c r="BF38" s="297">
        <v>0.99519999999999997</v>
      </c>
      <c r="BG38" s="296" t="s">
        <v>1128</v>
      </c>
      <c r="BH38" s="10">
        <f t="shared" si="2"/>
        <v>0.98946666666666672</v>
      </c>
      <c r="BI38" s="10">
        <f t="shared" si="3"/>
        <v>0.98946666666666672</v>
      </c>
    </row>
    <row r="39" spans="1:61" ht="57" customHeight="1">
      <c r="A39" s="108" t="s">
        <v>706</v>
      </c>
      <c r="B39" s="108" t="s">
        <v>707</v>
      </c>
      <c r="C39" s="108" t="s">
        <v>258</v>
      </c>
      <c r="D39" s="109" t="s">
        <v>708</v>
      </c>
      <c r="E39" s="108" t="s">
        <v>467</v>
      </c>
      <c r="F39" s="108" t="s">
        <v>709</v>
      </c>
      <c r="G39" s="109" t="s">
        <v>710</v>
      </c>
      <c r="H39" s="108" t="s">
        <v>470</v>
      </c>
      <c r="I39" s="108" t="s">
        <v>264</v>
      </c>
      <c r="J39" s="108" t="s">
        <v>265</v>
      </c>
      <c r="K39" s="108" t="s">
        <v>370</v>
      </c>
      <c r="L39" s="109" t="s">
        <v>711</v>
      </c>
      <c r="M39" s="108">
        <v>100</v>
      </c>
      <c r="N39" s="108" t="s">
        <v>268</v>
      </c>
      <c r="O39" s="110">
        <v>45743</v>
      </c>
      <c r="P39" s="109" t="s">
        <v>712</v>
      </c>
      <c r="Q39" s="108"/>
      <c r="R39" s="108"/>
      <c r="S39" s="108"/>
      <c r="T39" s="108"/>
      <c r="U39" s="108"/>
      <c r="V39" s="108"/>
      <c r="W39" s="108"/>
      <c r="X39" s="108"/>
      <c r="Y39" s="108"/>
      <c r="Z39" s="108"/>
      <c r="AA39" s="108"/>
      <c r="AB39" s="108"/>
      <c r="AC39" s="108"/>
      <c r="AD39" s="108"/>
      <c r="AE39" s="108"/>
      <c r="AF39" s="135">
        <v>1</v>
      </c>
      <c r="AG39" s="109" t="s">
        <v>713</v>
      </c>
      <c r="AH39" s="109" t="s">
        <v>714</v>
      </c>
      <c r="AI39" s="108"/>
      <c r="AJ39" s="108"/>
      <c r="AK39" s="108"/>
      <c r="AL39" s="108"/>
      <c r="AM39" s="108"/>
      <c r="AN39" s="108"/>
      <c r="AO39" s="108"/>
      <c r="AP39" s="108"/>
      <c r="AQ39" s="108"/>
      <c r="AR39" s="108"/>
      <c r="AS39" s="108"/>
      <c r="AT39" s="108"/>
      <c r="AU39" s="108"/>
      <c r="AV39" s="108"/>
      <c r="AW39" s="108"/>
      <c r="AX39" s="135">
        <v>1</v>
      </c>
      <c r="AY39" s="109" t="s">
        <v>715</v>
      </c>
      <c r="AZ39" s="109" t="s">
        <v>282</v>
      </c>
      <c r="BA39" s="108" t="s">
        <v>291</v>
      </c>
      <c r="BB39" s="45">
        <f>+AF39</f>
        <v>1</v>
      </c>
      <c r="BC39" s="10">
        <f t="shared" si="1"/>
        <v>1</v>
      </c>
      <c r="BD39" s="92" t="s">
        <v>292</v>
      </c>
      <c r="BE39" s="111">
        <v>1</v>
      </c>
      <c r="BF39" s="111">
        <v>1</v>
      </c>
      <c r="BG39" s="303" t="s">
        <v>1135</v>
      </c>
      <c r="BH39" s="10">
        <f t="shared" si="2"/>
        <v>1</v>
      </c>
      <c r="BI39" s="10">
        <f t="shared" si="3"/>
        <v>1</v>
      </c>
    </row>
    <row r="40" spans="1:61" ht="57" customHeight="1">
      <c r="A40" s="108" t="s">
        <v>716</v>
      </c>
      <c r="B40" s="108" t="s">
        <v>717</v>
      </c>
      <c r="C40" s="108" t="s">
        <v>258</v>
      </c>
      <c r="D40" s="109" t="s">
        <v>718</v>
      </c>
      <c r="E40" s="108" t="s">
        <v>467</v>
      </c>
      <c r="F40" s="108" t="s">
        <v>709</v>
      </c>
      <c r="G40" s="109" t="s">
        <v>710</v>
      </c>
      <c r="H40" s="108" t="s">
        <v>470</v>
      </c>
      <c r="I40" s="108" t="s">
        <v>264</v>
      </c>
      <c r="J40" s="108" t="s">
        <v>265</v>
      </c>
      <c r="K40" s="108" t="s">
        <v>370</v>
      </c>
      <c r="L40" s="109" t="s">
        <v>719</v>
      </c>
      <c r="M40" s="108" t="s">
        <v>291</v>
      </c>
      <c r="N40" s="108" t="s">
        <v>268</v>
      </c>
      <c r="O40" s="110">
        <v>46010</v>
      </c>
      <c r="P40" s="109" t="s">
        <v>720</v>
      </c>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35">
        <v>1</v>
      </c>
      <c r="AY40" s="109" t="s">
        <v>721</v>
      </c>
      <c r="AZ40" s="109" t="s">
        <v>282</v>
      </c>
      <c r="BA40" s="108" t="s">
        <v>291</v>
      </c>
      <c r="BB40" s="43" t="s">
        <v>610</v>
      </c>
      <c r="BC40" s="10" t="str">
        <f t="shared" si="1"/>
        <v>NA</v>
      </c>
      <c r="BD40" s="93" t="s">
        <v>611</v>
      </c>
      <c r="BE40" s="298">
        <v>1</v>
      </c>
      <c r="BF40" s="298">
        <v>1</v>
      </c>
      <c r="BG40" s="304" t="s">
        <v>1136</v>
      </c>
      <c r="BH40" s="167">
        <v>1</v>
      </c>
      <c r="BI40" s="167">
        <v>1</v>
      </c>
    </row>
    <row r="41" spans="1:61" ht="136.9" customHeight="1">
      <c r="A41" s="108" t="s">
        <v>722</v>
      </c>
      <c r="B41" s="108" t="s">
        <v>723</v>
      </c>
      <c r="C41" s="108" t="s">
        <v>258</v>
      </c>
      <c r="D41" s="109" t="s">
        <v>724</v>
      </c>
      <c r="E41" s="108" t="s">
        <v>467</v>
      </c>
      <c r="F41" s="108" t="s">
        <v>709</v>
      </c>
      <c r="G41" s="109" t="s">
        <v>710</v>
      </c>
      <c r="H41" s="108" t="s">
        <v>470</v>
      </c>
      <c r="I41" s="108" t="s">
        <v>264</v>
      </c>
      <c r="J41" s="108" t="s">
        <v>265</v>
      </c>
      <c r="K41" s="108" t="s">
        <v>370</v>
      </c>
      <c r="L41" s="109" t="s">
        <v>725</v>
      </c>
      <c r="M41" s="108" t="s">
        <v>291</v>
      </c>
      <c r="N41" s="108" t="s">
        <v>268</v>
      </c>
      <c r="O41" s="110">
        <v>46010</v>
      </c>
      <c r="P41" s="109" t="s">
        <v>726</v>
      </c>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35">
        <v>1</v>
      </c>
      <c r="AY41" s="109" t="s">
        <v>727</v>
      </c>
      <c r="AZ41" s="109" t="s">
        <v>728</v>
      </c>
      <c r="BA41" s="108" t="s">
        <v>291</v>
      </c>
      <c r="BB41" s="91">
        <f>+AF41</f>
        <v>0</v>
      </c>
      <c r="BC41" s="10">
        <f t="shared" si="1"/>
        <v>0</v>
      </c>
      <c r="BD41" s="93" t="s">
        <v>729</v>
      </c>
      <c r="BE41" s="298">
        <v>1</v>
      </c>
      <c r="BF41" s="298">
        <v>1</v>
      </c>
      <c r="BG41" s="304" t="s">
        <v>1136</v>
      </c>
      <c r="BH41" s="167">
        <v>1</v>
      </c>
      <c r="BI41" s="167">
        <v>1</v>
      </c>
    </row>
    <row r="42" spans="1:61" ht="97.9" customHeight="1">
      <c r="A42" s="108" t="s">
        <v>730</v>
      </c>
      <c r="B42" s="108" t="s">
        <v>731</v>
      </c>
      <c r="C42" s="108" t="s">
        <v>258</v>
      </c>
      <c r="D42" s="109" t="s">
        <v>732</v>
      </c>
      <c r="E42" s="108" t="s">
        <v>429</v>
      </c>
      <c r="F42" s="108" t="s">
        <v>733</v>
      </c>
      <c r="G42" s="109" t="s">
        <v>734</v>
      </c>
      <c r="H42" s="108" t="s">
        <v>735</v>
      </c>
      <c r="I42" s="108" t="s">
        <v>736</v>
      </c>
      <c r="J42" s="108" t="s">
        <v>265</v>
      </c>
      <c r="K42" s="108" t="s">
        <v>737</v>
      </c>
      <c r="L42" s="109" t="s">
        <v>738</v>
      </c>
      <c r="M42" s="108">
        <v>65</v>
      </c>
      <c r="N42" s="108" t="s">
        <v>268</v>
      </c>
      <c r="O42" s="110">
        <v>45646</v>
      </c>
      <c r="P42" s="109" t="s">
        <v>739</v>
      </c>
      <c r="Q42" s="108"/>
      <c r="R42" s="108"/>
      <c r="S42" s="108"/>
      <c r="T42" s="108"/>
      <c r="U42" s="108"/>
      <c r="V42" s="108"/>
      <c r="W42" s="108"/>
      <c r="X42" s="108"/>
      <c r="Y42" s="108"/>
      <c r="Z42" s="136">
        <v>1.0179</v>
      </c>
      <c r="AA42" s="109" t="s">
        <v>740</v>
      </c>
      <c r="AB42" s="109" t="s">
        <v>741</v>
      </c>
      <c r="AC42" s="108"/>
      <c r="AD42" s="108"/>
      <c r="AE42" s="108"/>
      <c r="AF42" s="108"/>
      <c r="AG42" s="108"/>
      <c r="AH42" s="108"/>
      <c r="AI42" s="108"/>
      <c r="AJ42" s="108"/>
      <c r="AK42" s="108"/>
      <c r="AL42" s="135">
        <v>1.25</v>
      </c>
      <c r="AM42" s="109" t="s">
        <v>742</v>
      </c>
      <c r="AN42" s="109" t="s">
        <v>743</v>
      </c>
      <c r="AO42" s="108"/>
      <c r="AP42" s="108"/>
      <c r="AQ42" s="108"/>
      <c r="AR42" s="108"/>
      <c r="AS42" s="108"/>
      <c r="AT42" s="108"/>
      <c r="AU42" s="108"/>
      <c r="AV42" s="108"/>
      <c r="AW42" s="108"/>
      <c r="AX42" s="136">
        <v>0.9234</v>
      </c>
      <c r="AY42" s="109" t="s">
        <v>744</v>
      </c>
      <c r="AZ42" s="109" t="s">
        <v>282</v>
      </c>
      <c r="BA42" s="108" t="s">
        <v>291</v>
      </c>
      <c r="BB42" s="43">
        <f>+Z42</f>
        <v>1.0179</v>
      </c>
      <c r="BC42" s="10">
        <f t="shared" si="1"/>
        <v>1.0179</v>
      </c>
      <c r="BD42" s="92" t="s">
        <v>292</v>
      </c>
      <c r="BE42" s="297">
        <v>0.9234</v>
      </c>
      <c r="BF42" s="297">
        <v>0.9234</v>
      </c>
      <c r="BG42" s="296" t="s">
        <v>1137</v>
      </c>
      <c r="BH42" s="10">
        <f t="shared" si="2"/>
        <v>0.97065000000000001</v>
      </c>
      <c r="BI42" s="10">
        <f t="shared" si="3"/>
        <v>0.97065000000000001</v>
      </c>
    </row>
    <row r="43" spans="1:61" ht="168" customHeight="1">
      <c r="A43" s="108" t="s">
        <v>745</v>
      </c>
      <c r="B43" s="108" t="s">
        <v>746</v>
      </c>
      <c r="C43" s="108" t="s">
        <v>258</v>
      </c>
      <c r="D43" s="109" t="s">
        <v>747</v>
      </c>
      <c r="E43" s="108" t="s">
        <v>366</v>
      </c>
      <c r="F43" s="108" t="s">
        <v>748</v>
      </c>
      <c r="G43" s="109" t="s">
        <v>749</v>
      </c>
      <c r="H43" s="108" t="s">
        <v>369</v>
      </c>
      <c r="I43" s="108" t="s">
        <v>264</v>
      </c>
      <c r="J43" s="108" t="s">
        <v>265</v>
      </c>
      <c r="K43" s="108" t="s">
        <v>336</v>
      </c>
      <c r="L43" s="109" t="s">
        <v>750</v>
      </c>
      <c r="M43" s="108">
        <v>100</v>
      </c>
      <c r="N43" s="108" t="s">
        <v>268</v>
      </c>
      <c r="O43" s="110">
        <v>45544</v>
      </c>
      <c r="P43" s="109" t="s">
        <v>751</v>
      </c>
      <c r="Q43" s="108"/>
      <c r="R43" s="108"/>
      <c r="S43" s="108"/>
      <c r="T43" s="108"/>
      <c r="U43" s="108"/>
      <c r="V43" s="108"/>
      <c r="W43" s="138">
        <v>0.92820000000000003</v>
      </c>
      <c r="X43" s="109" t="s">
        <v>752</v>
      </c>
      <c r="Y43" s="109" t="s">
        <v>753</v>
      </c>
      <c r="Z43" s="108"/>
      <c r="AA43" s="108"/>
      <c r="AB43" s="108"/>
      <c r="AC43" s="108"/>
      <c r="AD43" s="108"/>
      <c r="AE43" s="108"/>
      <c r="AF43" s="136">
        <v>0.95499999999999996</v>
      </c>
      <c r="AG43" s="109" t="s">
        <v>754</v>
      </c>
      <c r="AH43" s="109" t="s">
        <v>755</v>
      </c>
      <c r="AI43" s="108"/>
      <c r="AJ43" s="108"/>
      <c r="AK43" s="108"/>
      <c r="AL43" s="108"/>
      <c r="AM43" s="108"/>
      <c r="AN43" s="108"/>
      <c r="AO43" s="136">
        <v>0.99560000000000004</v>
      </c>
      <c r="AP43" s="109" t="s">
        <v>756</v>
      </c>
      <c r="AQ43" s="109" t="s">
        <v>757</v>
      </c>
      <c r="AR43" s="108"/>
      <c r="AS43" s="108"/>
      <c r="AT43" s="108"/>
      <c r="AU43" s="108"/>
      <c r="AV43" s="108"/>
      <c r="AW43" s="108"/>
      <c r="AX43" s="136">
        <v>0.99380000000000002</v>
      </c>
      <c r="AY43" s="109" t="s">
        <v>758</v>
      </c>
      <c r="AZ43" s="109" t="s">
        <v>282</v>
      </c>
      <c r="BA43" s="108" t="s">
        <v>291</v>
      </c>
      <c r="BB43" s="45">
        <f>(0.988+0.99)/2</f>
        <v>0.98899999999999999</v>
      </c>
      <c r="BC43" s="10">
        <f t="shared" si="1"/>
        <v>0.98899999999999999</v>
      </c>
      <c r="BD43" s="92" t="s">
        <v>759</v>
      </c>
      <c r="BE43" s="297">
        <v>0.99380000000000002</v>
      </c>
      <c r="BF43" s="297">
        <v>0.99380000000000002</v>
      </c>
      <c r="BG43" s="296" t="s">
        <v>1128</v>
      </c>
      <c r="BH43" s="10">
        <f t="shared" si="2"/>
        <v>0.99140000000000006</v>
      </c>
      <c r="BI43" s="10">
        <f t="shared" si="3"/>
        <v>0.99140000000000006</v>
      </c>
    </row>
  </sheetData>
  <mergeCells count="72">
    <mergeCell ref="F8:F10"/>
    <mergeCell ref="G8:G10"/>
    <mergeCell ref="H8:H10"/>
    <mergeCell ref="BG1:BI6"/>
    <mergeCell ref="B1:BF1"/>
    <mergeCell ref="B2:BF2"/>
    <mergeCell ref="B3:BF3"/>
    <mergeCell ref="B6:BF6"/>
    <mergeCell ref="B4:O4"/>
    <mergeCell ref="B5:O5"/>
    <mergeCell ref="P4:AC4"/>
    <mergeCell ref="P5:AC5"/>
    <mergeCell ref="AD4:AR4"/>
    <mergeCell ref="AD5:AR5"/>
    <mergeCell ref="AS4:BF4"/>
    <mergeCell ref="AS5:BF5"/>
    <mergeCell ref="M8:M10"/>
    <mergeCell ref="L8:L10"/>
    <mergeCell ref="K8:K10"/>
    <mergeCell ref="J8:J10"/>
    <mergeCell ref="I8:I10"/>
    <mergeCell ref="A8:A10"/>
    <mergeCell ref="B8:B10"/>
    <mergeCell ref="C8:C10"/>
    <mergeCell ref="D8:D10"/>
    <mergeCell ref="E8:E10"/>
    <mergeCell ref="W8:W10"/>
    <mergeCell ref="V8:V10"/>
    <mergeCell ref="U8:U10"/>
    <mergeCell ref="T8:T10"/>
    <mergeCell ref="S8:S10"/>
    <mergeCell ref="R8:R10"/>
    <mergeCell ref="Q8:Q10"/>
    <mergeCell ref="P8:P10"/>
    <mergeCell ref="O8:O10"/>
    <mergeCell ref="N8:N10"/>
    <mergeCell ref="AG8:AG10"/>
    <mergeCell ref="AF8:AF10"/>
    <mergeCell ref="AE8:AE10"/>
    <mergeCell ref="AD8:AD10"/>
    <mergeCell ref="AC8:AC10"/>
    <mergeCell ref="AB8:AB10"/>
    <mergeCell ref="AA8:AA10"/>
    <mergeCell ref="Z8:Z10"/>
    <mergeCell ref="Y8:Y10"/>
    <mergeCell ref="X8:X10"/>
    <mergeCell ref="AQ8:AQ10"/>
    <mergeCell ref="AP8:AP10"/>
    <mergeCell ref="AO8:AO10"/>
    <mergeCell ref="AN8:AN10"/>
    <mergeCell ref="AM8:AM10"/>
    <mergeCell ref="AR8:AR10"/>
    <mergeCell ref="A1:A6"/>
    <mergeCell ref="BB8:BI8"/>
    <mergeCell ref="BB9:BD9"/>
    <mergeCell ref="BE9:BG9"/>
    <mergeCell ref="BH9:BH10"/>
    <mergeCell ref="BI9:BI10"/>
    <mergeCell ref="BA8:BA10"/>
    <mergeCell ref="AZ8:AZ10"/>
    <mergeCell ref="AY8:AY10"/>
    <mergeCell ref="AX8:AX10"/>
    <mergeCell ref="AL8:AL10"/>
    <mergeCell ref="AK8:AK10"/>
    <mergeCell ref="AJ8:AJ10"/>
    <mergeCell ref="AI8:AI10"/>
    <mergeCell ref="AH8:AH10"/>
    <mergeCell ref="AW8:AW10"/>
    <mergeCell ref="AV8:AV10"/>
    <mergeCell ref="AU8:AU10"/>
    <mergeCell ref="AT8:AT10"/>
    <mergeCell ref="AS8:AS10"/>
  </mergeCells>
  <pageMargins left="0" right="0" top="0" bottom="0" header="0.5" footer="0.5"/>
  <pageSetup pageOrder="overThenDown"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K387"/>
  <sheetViews>
    <sheetView zoomScale="62" zoomScaleNormal="62" zoomScaleSheetLayoutView="82" workbookViewId="0">
      <pane xSplit="3" ySplit="10" topLeftCell="D11" activePane="bottomRight" state="frozen"/>
      <selection pane="topRight" activeCell="D1" sqref="D1"/>
      <selection pane="bottomLeft" activeCell="A11" sqref="A11"/>
      <selection pane="bottomRight" activeCell="M11" sqref="M11"/>
    </sheetView>
  </sheetViews>
  <sheetFormatPr baseColWidth="10" defaultColWidth="9.140625" defaultRowHeight="14.25"/>
  <cols>
    <col min="1" max="1" width="45" style="152" customWidth="1"/>
    <col min="2" max="3" width="40" style="152" customWidth="1"/>
    <col min="4" max="4" width="15" style="153" customWidth="1"/>
    <col min="5" max="5" width="15" style="152" customWidth="1"/>
    <col min="6" max="17" width="10" style="152" customWidth="1"/>
    <col min="18" max="18" width="22.42578125" style="152" customWidth="1"/>
    <col min="19" max="26" width="10" style="152" customWidth="1"/>
    <col min="27" max="27" width="14.42578125" style="152" customWidth="1"/>
    <col min="28" max="28" width="10" style="152" customWidth="1"/>
    <col min="29" max="29" width="12.85546875" style="152" customWidth="1"/>
    <col min="30" max="30" width="12.28515625" style="152" customWidth="1"/>
    <col min="31" max="34" width="40" style="152" customWidth="1"/>
    <col min="35" max="35" width="40" style="155" customWidth="1"/>
    <col min="36" max="38" width="40" style="152" customWidth="1"/>
    <col min="39" max="39" width="40" style="154" customWidth="1"/>
    <col min="40" max="40" width="40" style="152" customWidth="1"/>
    <col min="41" max="41" width="50.85546875" style="152" customWidth="1"/>
    <col min="42" max="42" width="45" style="152" customWidth="1"/>
    <col min="43" max="43" width="39.7109375" style="150" customWidth="1"/>
    <col min="44" max="44" width="26.140625" style="150" customWidth="1"/>
    <col min="45" max="45" width="19.7109375" style="150" customWidth="1"/>
    <col min="46" max="46" width="53.28515625" style="150" customWidth="1"/>
    <col min="47" max="47" width="16" style="150" customWidth="1"/>
    <col min="48" max="48" width="12" style="150" customWidth="1"/>
    <col min="49" max="49" width="88" style="150" customWidth="1"/>
    <col min="50" max="50" width="10.85546875" style="150" customWidth="1"/>
    <col min="51" max="51" width="18.28515625" style="150" customWidth="1"/>
    <col min="52" max="16384" width="9.140625" style="150"/>
  </cols>
  <sheetData>
    <row r="1" spans="1:51" ht="20.100000000000001" customHeight="1">
      <c r="A1" s="187"/>
      <c r="B1" s="247" t="s">
        <v>0</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9"/>
      <c r="AV1" s="254"/>
      <c r="AW1" s="254"/>
      <c r="AX1" s="254"/>
      <c r="AY1" s="254"/>
    </row>
    <row r="2" spans="1:51" ht="20.100000000000001" customHeight="1">
      <c r="A2" s="187"/>
      <c r="B2" s="247" t="s">
        <v>1</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9"/>
      <c r="AV2" s="254"/>
      <c r="AW2" s="254"/>
      <c r="AX2" s="254"/>
      <c r="AY2" s="254"/>
    </row>
    <row r="3" spans="1:51" ht="20.100000000000001" customHeight="1">
      <c r="A3" s="187"/>
      <c r="B3" s="247" t="s">
        <v>2</v>
      </c>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9"/>
      <c r="AV3" s="254"/>
      <c r="AW3" s="254"/>
      <c r="AX3" s="254"/>
      <c r="AY3" s="254"/>
    </row>
    <row r="4" spans="1:51" ht="20.100000000000001" customHeight="1">
      <c r="A4" s="187"/>
      <c r="B4" s="237" t="s">
        <v>3</v>
      </c>
      <c r="C4" s="238"/>
      <c r="D4" s="238"/>
      <c r="E4" s="238"/>
      <c r="F4" s="238"/>
      <c r="G4" s="238"/>
      <c r="H4" s="238"/>
      <c r="I4" s="238"/>
      <c r="J4" s="238"/>
      <c r="K4" s="238"/>
      <c r="L4" s="239"/>
      <c r="M4" s="237" t="s">
        <v>4</v>
      </c>
      <c r="N4" s="238"/>
      <c r="O4" s="238"/>
      <c r="P4" s="238"/>
      <c r="Q4" s="238"/>
      <c r="R4" s="238"/>
      <c r="S4" s="238"/>
      <c r="T4" s="238"/>
      <c r="U4" s="238"/>
      <c r="V4" s="238"/>
      <c r="W4" s="238"/>
      <c r="X4" s="239"/>
      <c r="Y4" s="237" t="s">
        <v>5</v>
      </c>
      <c r="Z4" s="238"/>
      <c r="AA4" s="238"/>
      <c r="AB4" s="238"/>
      <c r="AC4" s="238"/>
      <c r="AD4" s="238"/>
      <c r="AE4" s="238"/>
      <c r="AF4" s="238"/>
      <c r="AG4" s="238"/>
      <c r="AH4" s="238"/>
      <c r="AI4" s="239"/>
      <c r="AJ4" s="237" t="s">
        <v>6</v>
      </c>
      <c r="AK4" s="238"/>
      <c r="AL4" s="238"/>
      <c r="AM4" s="238"/>
      <c r="AN4" s="238"/>
      <c r="AO4" s="238"/>
      <c r="AP4" s="238"/>
      <c r="AQ4" s="238"/>
      <c r="AR4" s="238"/>
      <c r="AS4" s="238"/>
      <c r="AT4" s="238"/>
      <c r="AU4" s="239"/>
      <c r="AV4" s="254"/>
      <c r="AW4" s="254"/>
      <c r="AX4" s="254"/>
      <c r="AY4" s="254"/>
    </row>
    <row r="5" spans="1:51" ht="20.100000000000001" customHeight="1">
      <c r="A5" s="187"/>
      <c r="B5" s="237" t="s">
        <v>7</v>
      </c>
      <c r="C5" s="238"/>
      <c r="D5" s="238"/>
      <c r="E5" s="238"/>
      <c r="F5" s="238"/>
      <c r="G5" s="238"/>
      <c r="H5" s="238"/>
      <c r="I5" s="238"/>
      <c r="J5" s="238"/>
      <c r="K5" s="238"/>
      <c r="L5" s="239"/>
      <c r="M5" s="237">
        <v>4</v>
      </c>
      <c r="N5" s="238"/>
      <c r="O5" s="238"/>
      <c r="P5" s="238"/>
      <c r="Q5" s="238"/>
      <c r="R5" s="238"/>
      <c r="S5" s="238"/>
      <c r="T5" s="238"/>
      <c r="U5" s="238"/>
      <c r="V5" s="238"/>
      <c r="W5" s="238"/>
      <c r="X5" s="239"/>
      <c r="Y5" s="232">
        <v>45139</v>
      </c>
      <c r="Z5" s="233"/>
      <c r="AA5" s="233"/>
      <c r="AB5" s="233"/>
      <c r="AC5" s="233"/>
      <c r="AD5" s="233"/>
      <c r="AE5" s="233"/>
      <c r="AF5" s="233"/>
      <c r="AG5" s="233"/>
      <c r="AH5" s="233"/>
      <c r="AI5" s="234"/>
      <c r="AJ5" s="237" t="s">
        <v>760</v>
      </c>
      <c r="AK5" s="238"/>
      <c r="AL5" s="238"/>
      <c r="AM5" s="238"/>
      <c r="AN5" s="238"/>
      <c r="AO5" s="238"/>
      <c r="AP5" s="238"/>
      <c r="AQ5" s="238"/>
      <c r="AR5" s="238"/>
      <c r="AS5" s="238"/>
      <c r="AT5" s="238"/>
      <c r="AU5" s="239"/>
      <c r="AV5" s="254"/>
      <c r="AW5" s="254"/>
      <c r="AX5" s="254"/>
      <c r="AY5" s="254"/>
    </row>
    <row r="6" spans="1:51" ht="20.100000000000001" customHeight="1">
      <c r="A6" s="187"/>
      <c r="B6" s="237" t="s">
        <v>9</v>
      </c>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9"/>
      <c r="AV6" s="254"/>
      <c r="AW6" s="254"/>
      <c r="AX6" s="254"/>
      <c r="AY6" s="254"/>
    </row>
    <row r="7" spans="1:51" ht="20.100000000000001" customHeight="1">
      <c r="A7" s="255"/>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1"/>
      <c r="AS7" s="21"/>
      <c r="AT7" s="21"/>
      <c r="AU7" s="21"/>
      <c r="AW7" s="22"/>
      <c r="AX7" s="21"/>
      <c r="AY7" s="21"/>
    </row>
    <row r="8" spans="1:51" ht="69.75" customHeight="1">
      <c r="A8" s="246" t="s">
        <v>761</v>
      </c>
      <c r="B8" s="246" t="s">
        <v>229</v>
      </c>
      <c r="C8" s="246" t="s">
        <v>762</v>
      </c>
      <c r="D8" s="252" t="s">
        <v>763</v>
      </c>
      <c r="E8" s="252" t="s">
        <v>764</v>
      </c>
      <c r="F8" s="250" t="s">
        <v>765</v>
      </c>
      <c r="G8" s="257"/>
      <c r="H8" s="257"/>
      <c r="I8" s="257"/>
      <c r="J8" s="257"/>
      <c r="K8" s="257"/>
      <c r="L8" s="257"/>
      <c r="M8" s="257"/>
      <c r="N8" s="257"/>
      <c r="O8" s="257"/>
      <c r="P8" s="257"/>
      <c r="Q8" s="251"/>
      <c r="R8" s="252" t="s">
        <v>766</v>
      </c>
      <c r="S8" s="246" t="s">
        <v>767</v>
      </c>
      <c r="T8" s="246"/>
      <c r="U8" s="246"/>
      <c r="V8" s="246"/>
      <c r="W8" s="246"/>
      <c r="X8" s="246"/>
      <c r="Y8" s="246"/>
      <c r="Z8" s="246"/>
      <c r="AA8" s="246"/>
      <c r="AB8" s="246"/>
      <c r="AC8" s="246"/>
      <c r="AD8" s="246"/>
      <c r="AE8" s="246" t="s">
        <v>768</v>
      </c>
      <c r="AF8" s="246" t="s">
        <v>769</v>
      </c>
      <c r="AG8" s="246" t="s">
        <v>770</v>
      </c>
      <c r="AH8" s="250" t="s">
        <v>771</v>
      </c>
      <c r="AI8" s="246" t="s">
        <v>772</v>
      </c>
      <c r="AJ8" s="251" t="s">
        <v>773</v>
      </c>
      <c r="AK8" s="246" t="s">
        <v>774</v>
      </c>
      <c r="AL8" s="246" t="s">
        <v>775</v>
      </c>
      <c r="AM8" s="246" t="s">
        <v>776</v>
      </c>
      <c r="AN8" s="246" t="s">
        <v>777</v>
      </c>
      <c r="AO8" s="246" t="s">
        <v>778</v>
      </c>
      <c r="AP8" s="246" t="s">
        <v>779</v>
      </c>
      <c r="AQ8" s="246" t="s">
        <v>780</v>
      </c>
      <c r="AR8" s="223" t="s">
        <v>30</v>
      </c>
      <c r="AS8" s="224"/>
      <c r="AT8" s="223"/>
      <c r="AU8" s="223"/>
      <c r="AV8" s="224"/>
      <c r="AW8" s="223"/>
      <c r="AX8" s="224"/>
      <c r="AY8" s="223"/>
    </row>
    <row r="9" spans="1:51" ht="27" hidden="1" customHeight="1">
      <c r="A9" s="246"/>
      <c r="B9" s="246"/>
      <c r="C9" s="246"/>
      <c r="D9" s="256"/>
      <c r="E9" s="256"/>
      <c r="F9" s="252" t="s">
        <v>781</v>
      </c>
      <c r="G9" s="252" t="s">
        <v>782</v>
      </c>
      <c r="H9" s="252" t="s">
        <v>783</v>
      </c>
      <c r="I9" s="252" t="s">
        <v>784</v>
      </c>
      <c r="J9" s="252" t="s">
        <v>785</v>
      </c>
      <c r="K9" s="252" t="s">
        <v>786</v>
      </c>
      <c r="L9" s="252" t="s">
        <v>787</v>
      </c>
      <c r="M9" s="252" t="s">
        <v>788</v>
      </c>
      <c r="N9" s="252" t="s">
        <v>789</v>
      </c>
      <c r="O9" s="252" t="s">
        <v>790</v>
      </c>
      <c r="P9" s="252" t="s">
        <v>791</v>
      </c>
      <c r="Q9" s="252" t="s">
        <v>792</v>
      </c>
      <c r="R9" s="256"/>
      <c r="S9" s="246" t="s">
        <v>781</v>
      </c>
      <c r="T9" s="246" t="s">
        <v>782</v>
      </c>
      <c r="U9" s="246" t="s">
        <v>783</v>
      </c>
      <c r="V9" s="246" t="s">
        <v>784</v>
      </c>
      <c r="W9" s="246" t="s">
        <v>785</v>
      </c>
      <c r="X9" s="246" t="s">
        <v>786</v>
      </c>
      <c r="Y9" s="246" t="s">
        <v>787</v>
      </c>
      <c r="Z9" s="246" t="s">
        <v>788</v>
      </c>
      <c r="AA9" s="246" t="s">
        <v>789</v>
      </c>
      <c r="AB9" s="246" t="s">
        <v>790</v>
      </c>
      <c r="AC9" s="246" t="s">
        <v>791</v>
      </c>
      <c r="AD9" s="246" t="s">
        <v>792</v>
      </c>
      <c r="AE9" s="246"/>
      <c r="AF9" s="246"/>
      <c r="AG9" s="246"/>
      <c r="AH9" s="250"/>
      <c r="AI9" s="246"/>
      <c r="AJ9" s="251"/>
      <c r="AK9" s="246"/>
      <c r="AL9" s="246"/>
      <c r="AM9" s="246"/>
      <c r="AN9" s="246"/>
      <c r="AO9" s="246"/>
      <c r="AP9" s="246"/>
      <c r="AQ9" s="246"/>
      <c r="AR9" s="223" t="s">
        <v>31</v>
      </c>
      <c r="AS9" s="224"/>
      <c r="AT9" s="223"/>
      <c r="AU9" s="223" t="s">
        <v>32</v>
      </c>
      <c r="AV9" s="224"/>
      <c r="AW9" s="223"/>
      <c r="AX9" s="224" t="s">
        <v>33</v>
      </c>
      <c r="AY9" s="223" t="s">
        <v>34</v>
      </c>
    </row>
    <row r="10" spans="1:51" ht="60">
      <c r="A10" s="246"/>
      <c r="B10" s="246"/>
      <c r="C10" s="246"/>
      <c r="D10" s="253"/>
      <c r="E10" s="253"/>
      <c r="F10" s="253"/>
      <c r="G10" s="253"/>
      <c r="H10" s="253"/>
      <c r="I10" s="253"/>
      <c r="J10" s="253"/>
      <c r="K10" s="253"/>
      <c r="L10" s="253"/>
      <c r="M10" s="253"/>
      <c r="N10" s="253"/>
      <c r="O10" s="253"/>
      <c r="P10" s="253"/>
      <c r="Q10" s="253"/>
      <c r="R10" s="253"/>
      <c r="S10" s="246"/>
      <c r="T10" s="246"/>
      <c r="U10" s="246"/>
      <c r="V10" s="246"/>
      <c r="W10" s="246"/>
      <c r="X10" s="246"/>
      <c r="Y10" s="246"/>
      <c r="Z10" s="246"/>
      <c r="AA10" s="246"/>
      <c r="AB10" s="246"/>
      <c r="AC10" s="246"/>
      <c r="AD10" s="246"/>
      <c r="AE10" s="246"/>
      <c r="AF10" s="246"/>
      <c r="AG10" s="246"/>
      <c r="AH10" s="250"/>
      <c r="AI10" s="246"/>
      <c r="AJ10" s="251"/>
      <c r="AK10" s="246"/>
      <c r="AL10" s="246"/>
      <c r="AM10" s="246"/>
      <c r="AN10" s="246"/>
      <c r="AO10" s="246"/>
      <c r="AP10" s="246"/>
      <c r="AQ10" s="246"/>
      <c r="AR10" s="5" t="s">
        <v>34</v>
      </c>
      <c r="AS10" s="6" t="s">
        <v>35</v>
      </c>
      <c r="AT10" s="5" t="s">
        <v>36</v>
      </c>
      <c r="AU10" s="5" t="s">
        <v>34</v>
      </c>
      <c r="AV10" s="6" t="s">
        <v>35</v>
      </c>
      <c r="AW10" s="5" t="s">
        <v>36</v>
      </c>
      <c r="AX10" s="235"/>
      <c r="AY10" s="236"/>
    </row>
    <row r="11" spans="1:51" ht="282" customHeight="1">
      <c r="A11" s="28" t="s">
        <v>793</v>
      </c>
      <c r="B11" s="74" t="s">
        <v>366</v>
      </c>
      <c r="C11" s="44" t="s">
        <v>794</v>
      </c>
      <c r="D11" s="74">
        <v>1</v>
      </c>
      <c r="E11" s="74">
        <v>100</v>
      </c>
      <c r="F11" s="54">
        <v>0</v>
      </c>
      <c r="G11" s="54">
        <v>0</v>
      </c>
      <c r="H11" s="54">
        <v>0</v>
      </c>
      <c r="I11" s="54">
        <v>30</v>
      </c>
      <c r="J11" s="54">
        <v>0</v>
      </c>
      <c r="K11" s="54">
        <v>0</v>
      </c>
      <c r="L11" s="54">
        <v>0</v>
      </c>
      <c r="M11" s="54">
        <v>40</v>
      </c>
      <c r="N11" s="54">
        <v>0</v>
      </c>
      <c r="O11" s="54">
        <v>0</v>
      </c>
      <c r="P11" s="54">
        <v>0</v>
      </c>
      <c r="Q11" s="54">
        <v>30</v>
      </c>
      <c r="R11" s="74">
        <f>+SUM(F11:Q11)</f>
        <v>100</v>
      </c>
      <c r="S11" s="74">
        <v>0</v>
      </c>
      <c r="T11" s="74">
        <v>0</v>
      </c>
      <c r="U11" s="74">
        <v>0</v>
      </c>
      <c r="V11" s="74">
        <v>30</v>
      </c>
      <c r="W11" s="74">
        <v>0</v>
      </c>
      <c r="X11" s="74">
        <v>0</v>
      </c>
      <c r="Y11" s="74">
        <v>0</v>
      </c>
      <c r="Z11" s="74">
        <v>40</v>
      </c>
      <c r="AA11" s="74">
        <v>0</v>
      </c>
      <c r="AB11" s="74">
        <v>0</v>
      </c>
      <c r="AC11" s="74">
        <v>0</v>
      </c>
      <c r="AD11" s="54">
        <v>30</v>
      </c>
      <c r="AE11" s="80">
        <f>SUM(S11:AD11)</f>
        <v>100</v>
      </c>
      <c r="AF11" s="78"/>
      <c r="AG11" s="9" t="s">
        <v>795</v>
      </c>
      <c r="AH11" s="144" t="s">
        <v>796</v>
      </c>
      <c r="AI11" s="97" t="s">
        <v>973</v>
      </c>
      <c r="AJ11" s="147"/>
      <c r="AK11" s="133" t="s">
        <v>797</v>
      </c>
      <c r="AL11" s="106" t="s">
        <v>1016</v>
      </c>
      <c r="AM11" s="9" t="s">
        <v>1017</v>
      </c>
      <c r="AN11" s="78"/>
      <c r="AO11" s="9" t="s">
        <v>798</v>
      </c>
      <c r="AP11" s="105" t="s">
        <v>799</v>
      </c>
      <c r="AQ11" s="133" t="s">
        <v>1000</v>
      </c>
      <c r="AR11" s="74">
        <v>30</v>
      </c>
      <c r="AS11" s="43">
        <v>0.3</v>
      </c>
      <c r="AT11" s="95" t="s">
        <v>800</v>
      </c>
      <c r="AU11" s="74">
        <v>70</v>
      </c>
      <c r="AV11" s="43">
        <v>0.7</v>
      </c>
      <c r="AW11" s="95" t="s">
        <v>1037</v>
      </c>
      <c r="AX11" s="43">
        <v>1</v>
      </c>
      <c r="AY11" s="43">
        <v>1</v>
      </c>
    </row>
    <row r="12" spans="1:51" ht="409.6" customHeight="1">
      <c r="A12" s="28" t="s">
        <v>801</v>
      </c>
      <c r="B12" s="74" t="s">
        <v>366</v>
      </c>
      <c r="C12" s="44" t="s">
        <v>802</v>
      </c>
      <c r="D12" s="74">
        <v>2</v>
      </c>
      <c r="E12" s="74">
        <v>100</v>
      </c>
      <c r="F12" s="54">
        <v>0</v>
      </c>
      <c r="G12" s="54">
        <v>0</v>
      </c>
      <c r="H12" s="54">
        <v>11</v>
      </c>
      <c r="I12" s="54">
        <v>0</v>
      </c>
      <c r="J12" s="54">
        <v>0</v>
      </c>
      <c r="K12" s="54">
        <v>29</v>
      </c>
      <c r="L12" s="54">
        <v>0</v>
      </c>
      <c r="M12" s="54">
        <v>0</v>
      </c>
      <c r="N12" s="54">
        <v>35</v>
      </c>
      <c r="O12" s="54">
        <v>0</v>
      </c>
      <c r="P12" s="54">
        <v>0</v>
      </c>
      <c r="Q12" s="54">
        <v>25</v>
      </c>
      <c r="R12" s="74">
        <f t="shared" ref="R12:R28" si="0">+SUM(F12:Q12)</f>
        <v>100</v>
      </c>
      <c r="S12" s="74">
        <v>0</v>
      </c>
      <c r="T12" s="74">
        <v>0</v>
      </c>
      <c r="U12" s="74">
        <v>11</v>
      </c>
      <c r="V12" s="74">
        <v>0</v>
      </c>
      <c r="W12" s="74">
        <v>0</v>
      </c>
      <c r="X12" s="74">
        <v>24.8</v>
      </c>
      <c r="Y12" s="74">
        <v>0</v>
      </c>
      <c r="Z12" s="74">
        <v>0</v>
      </c>
      <c r="AA12" s="74">
        <v>21.8</v>
      </c>
      <c r="AB12" s="74">
        <v>0</v>
      </c>
      <c r="AC12" s="74">
        <v>0</v>
      </c>
      <c r="AD12" s="54">
        <v>13</v>
      </c>
      <c r="AE12" s="77">
        <f t="shared" ref="AE12:AE28" si="1">SUM(S12:AD12)</f>
        <v>70.599999999999994</v>
      </c>
      <c r="AF12" s="78" t="s">
        <v>803</v>
      </c>
      <c r="AG12" s="9" t="s">
        <v>804</v>
      </c>
      <c r="AH12" s="144" t="s">
        <v>805</v>
      </c>
      <c r="AI12" s="97" t="s">
        <v>974</v>
      </c>
      <c r="AJ12" s="147" t="s">
        <v>806</v>
      </c>
      <c r="AK12" s="133" t="s">
        <v>807</v>
      </c>
      <c r="AL12" s="44" t="s">
        <v>1018</v>
      </c>
      <c r="AM12" s="9" t="s">
        <v>1019</v>
      </c>
      <c r="AN12" s="78" t="s">
        <v>808</v>
      </c>
      <c r="AO12" s="9" t="s">
        <v>809</v>
      </c>
      <c r="AP12" s="105" t="s">
        <v>810</v>
      </c>
      <c r="AQ12" s="133" t="s">
        <v>1001</v>
      </c>
      <c r="AR12" s="74" t="s">
        <v>811</v>
      </c>
      <c r="AS12" s="45">
        <v>0.35849999999999999</v>
      </c>
      <c r="AT12" s="95" t="s">
        <v>812</v>
      </c>
      <c r="AU12" s="74">
        <v>34.799999999999997</v>
      </c>
      <c r="AV12" s="45">
        <v>0.34799999999999998</v>
      </c>
      <c r="AW12" s="95" t="s">
        <v>1038</v>
      </c>
      <c r="AX12" s="74">
        <v>70.650000000000006</v>
      </c>
      <c r="AY12" s="171">
        <v>0.70650000000000002</v>
      </c>
    </row>
    <row r="13" spans="1:51" ht="223.5" customHeight="1">
      <c r="A13" s="28" t="s">
        <v>813</v>
      </c>
      <c r="B13" s="74" t="s">
        <v>366</v>
      </c>
      <c r="C13" s="44" t="s">
        <v>814</v>
      </c>
      <c r="D13" s="74">
        <v>3</v>
      </c>
      <c r="E13" s="74">
        <v>100</v>
      </c>
      <c r="F13" s="54">
        <v>0</v>
      </c>
      <c r="G13" s="54">
        <v>0</v>
      </c>
      <c r="H13" s="54">
        <v>13</v>
      </c>
      <c r="I13" s="54">
        <v>0</v>
      </c>
      <c r="J13" s="54">
        <v>0</v>
      </c>
      <c r="K13" s="54">
        <v>32</v>
      </c>
      <c r="L13" s="54">
        <v>0</v>
      </c>
      <c r="M13" s="54">
        <v>0</v>
      </c>
      <c r="N13" s="54">
        <v>30</v>
      </c>
      <c r="O13" s="54">
        <v>0</v>
      </c>
      <c r="P13" s="54">
        <v>0</v>
      </c>
      <c r="Q13" s="54">
        <v>25</v>
      </c>
      <c r="R13" s="74">
        <f t="shared" si="0"/>
        <v>100</v>
      </c>
      <c r="S13" s="74">
        <v>0</v>
      </c>
      <c r="T13" s="74">
        <v>0</v>
      </c>
      <c r="U13" s="74">
        <v>13</v>
      </c>
      <c r="V13" s="74">
        <v>0</v>
      </c>
      <c r="W13" s="74">
        <v>0</v>
      </c>
      <c r="X13" s="74">
        <v>17.45</v>
      </c>
      <c r="Y13" s="74">
        <v>0</v>
      </c>
      <c r="Z13" s="74">
        <v>0</v>
      </c>
      <c r="AA13" s="74">
        <v>22.1</v>
      </c>
      <c r="AB13" s="74">
        <v>0</v>
      </c>
      <c r="AC13" s="74">
        <v>0</v>
      </c>
      <c r="AD13" s="54">
        <v>14.32</v>
      </c>
      <c r="AE13" s="77">
        <f t="shared" si="1"/>
        <v>66.87</v>
      </c>
      <c r="AF13" s="78" t="s">
        <v>815</v>
      </c>
      <c r="AG13" s="9" t="s">
        <v>816</v>
      </c>
      <c r="AH13" s="144" t="s">
        <v>817</v>
      </c>
      <c r="AI13" s="97" t="s">
        <v>975</v>
      </c>
      <c r="AJ13" s="147" t="s">
        <v>818</v>
      </c>
      <c r="AK13" s="133" t="s">
        <v>819</v>
      </c>
      <c r="AL13" s="44" t="s">
        <v>1020</v>
      </c>
      <c r="AM13" s="9" t="s">
        <v>1021</v>
      </c>
      <c r="AN13" s="78" t="s">
        <v>820</v>
      </c>
      <c r="AO13" s="9" t="s">
        <v>821</v>
      </c>
      <c r="AP13" s="105" t="s">
        <v>822</v>
      </c>
      <c r="AQ13" s="133" t="s">
        <v>1015</v>
      </c>
      <c r="AR13" s="74">
        <v>30.5</v>
      </c>
      <c r="AS13" s="45">
        <v>0.30499999999999999</v>
      </c>
      <c r="AT13" s="96" t="s">
        <v>823</v>
      </c>
      <c r="AU13" s="74">
        <v>36.4</v>
      </c>
      <c r="AV13" s="45">
        <v>0.36399999999999999</v>
      </c>
      <c r="AW13" s="96" t="s">
        <v>1039</v>
      </c>
      <c r="AX13" s="74">
        <v>66.900000000000006</v>
      </c>
      <c r="AY13" s="171">
        <v>0.66900000000000004</v>
      </c>
    </row>
    <row r="14" spans="1:51" ht="185.25">
      <c r="A14" s="28" t="s">
        <v>824</v>
      </c>
      <c r="B14" s="74" t="s">
        <v>366</v>
      </c>
      <c r="C14" s="44" t="s">
        <v>825</v>
      </c>
      <c r="D14" s="74">
        <v>4</v>
      </c>
      <c r="E14" s="74">
        <v>100</v>
      </c>
      <c r="F14" s="54">
        <v>0</v>
      </c>
      <c r="G14" s="54">
        <v>0</v>
      </c>
      <c r="H14" s="54">
        <v>0</v>
      </c>
      <c r="I14" s="54">
        <v>0</v>
      </c>
      <c r="J14" s="54">
        <v>0</v>
      </c>
      <c r="K14" s="54">
        <v>50</v>
      </c>
      <c r="L14" s="54">
        <v>0</v>
      </c>
      <c r="M14" s="54">
        <v>0</v>
      </c>
      <c r="N14" s="54">
        <v>0</v>
      </c>
      <c r="O14" s="54">
        <v>0</v>
      </c>
      <c r="P14" s="54">
        <v>0</v>
      </c>
      <c r="Q14" s="54">
        <v>50</v>
      </c>
      <c r="R14" s="74">
        <f t="shared" si="0"/>
        <v>100</v>
      </c>
      <c r="S14" s="74">
        <v>0</v>
      </c>
      <c r="T14" s="74">
        <v>0</v>
      </c>
      <c r="U14" s="74">
        <v>0</v>
      </c>
      <c r="V14" s="74">
        <v>0</v>
      </c>
      <c r="W14" s="74">
        <v>0</v>
      </c>
      <c r="X14" s="74">
        <v>50</v>
      </c>
      <c r="Y14" s="74">
        <v>0</v>
      </c>
      <c r="Z14" s="74">
        <v>0</v>
      </c>
      <c r="AA14" s="74">
        <v>0</v>
      </c>
      <c r="AB14" s="74">
        <v>0</v>
      </c>
      <c r="AC14" s="74">
        <v>0</v>
      </c>
      <c r="AD14" s="54">
        <v>50</v>
      </c>
      <c r="AE14" s="80">
        <f t="shared" si="1"/>
        <v>100</v>
      </c>
      <c r="AF14" s="78"/>
      <c r="AG14" s="9" t="s">
        <v>826</v>
      </c>
      <c r="AH14" s="145"/>
      <c r="AI14" s="97" t="s">
        <v>976</v>
      </c>
      <c r="AJ14" s="147"/>
      <c r="AK14" s="133" t="s">
        <v>827</v>
      </c>
      <c r="AL14" s="74"/>
      <c r="AM14" s="9" t="s">
        <v>1022</v>
      </c>
      <c r="AN14" s="78"/>
      <c r="AO14" s="9" t="s">
        <v>828</v>
      </c>
      <c r="AP14" s="55"/>
      <c r="AQ14" s="133" t="s">
        <v>1002</v>
      </c>
      <c r="AR14" s="74">
        <v>50</v>
      </c>
      <c r="AS14" s="43">
        <v>0.5</v>
      </c>
      <c r="AT14" s="96" t="s">
        <v>829</v>
      </c>
      <c r="AU14" s="74">
        <v>50</v>
      </c>
      <c r="AV14" s="43">
        <v>0.5</v>
      </c>
      <c r="AW14" s="95" t="s">
        <v>1040</v>
      </c>
      <c r="AX14" s="74">
        <v>100</v>
      </c>
      <c r="AY14" s="43">
        <v>1</v>
      </c>
    </row>
    <row r="15" spans="1:51" ht="285">
      <c r="A15" s="28" t="s">
        <v>830</v>
      </c>
      <c r="B15" s="74" t="s">
        <v>366</v>
      </c>
      <c r="C15" s="44" t="s">
        <v>831</v>
      </c>
      <c r="D15" s="74">
        <v>5</v>
      </c>
      <c r="E15" s="74">
        <v>100</v>
      </c>
      <c r="F15" s="54">
        <v>0</v>
      </c>
      <c r="G15" s="54">
        <v>0</v>
      </c>
      <c r="H15" s="54">
        <v>25</v>
      </c>
      <c r="I15" s="54">
        <v>0</v>
      </c>
      <c r="J15" s="54">
        <v>0</v>
      </c>
      <c r="K15" s="54">
        <v>25</v>
      </c>
      <c r="L15" s="54">
        <v>0</v>
      </c>
      <c r="M15" s="54">
        <v>0</v>
      </c>
      <c r="N15" s="54">
        <v>25</v>
      </c>
      <c r="O15" s="54">
        <v>0</v>
      </c>
      <c r="P15" s="54">
        <v>0</v>
      </c>
      <c r="Q15" s="54">
        <v>25</v>
      </c>
      <c r="R15" s="74">
        <f t="shared" si="0"/>
        <v>100</v>
      </c>
      <c r="S15" s="74">
        <v>0</v>
      </c>
      <c r="T15" s="74">
        <v>0</v>
      </c>
      <c r="U15" s="78">
        <v>25</v>
      </c>
      <c r="V15" s="74">
        <v>0</v>
      </c>
      <c r="W15" s="74">
        <v>0</v>
      </c>
      <c r="X15" s="74">
        <v>25</v>
      </c>
      <c r="Y15" s="74">
        <v>0</v>
      </c>
      <c r="Z15" s="74">
        <v>0</v>
      </c>
      <c r="AA15" s="74">
        <v>25</v>
      </c>
      <c r="AB15" s="74">
        <v>0</v>
      </c>
      <c r="AC15" s="74">
        <v>0</v>
      </c>
      <c r="AD15" s="54">
        <v>25</v>
      </c>
      <c r="AE15" s="80">
        <f t="shared" si="1"/>
        <v>100</v>
      </c>
      <c r="AF15" s="78" t="s">
        <v>832</v>
      </c>
      <c r="AG15" s="9" t="s">
        <v>833</v>
      </c>
      <c r="AH15" s="144" t="s">
        <v>834</v>
      </c>
      <c r="AI15" s="97" t="s">
        <v>977</v>
      </c>
      <c r="AJ15" s="147" t="s">
        <v>835</v>
      </c>
      <c r="AK15" s="133" t="s">
        <v>836</v>
      </c>
      <c r="AL15" s="44" t="s">
        <v>1023</v>
      </c>
      <c r="AM15" s="9" t="s">
        <v>1024</v>
      </c>
      <c r="AN15" s="78" t="s">
        <v>837</v>
      </c>
      <c r="AO15" s="9" t="s">
        <v>838</v>
      </c>
      <c r="AP15" s="105" t="s">
        <v>839</v>
      </c>
      <c r="AQ15" s="133" t="s">
        <v>1003</v>
      </c>
      <c r="AR15" s="74">
        <v>50</v>
      </c>
      <c r="AS15" s="43">
        <v>0.5</v>
      </c>
      <c r="AT15" s="96" t="s">
        <v>840</v>
      </c>
      <c r="AU15" s="74">
        <v>50</v>
      </c>
      <c r="AV15" s="43">
        <v>0.5</v>
      </c>
      <c r="AW15" s="95" t="s">
        <v>1041</v>
      </c>
      <c r="AX15" s="74">
        <v>100</v>
      </c>
      <c r="AY15" s="43">
        <v>1</v>
      </c>
    </row>
    <row r="16" spans="1:51" ht="313.5">
      <c r="A16" s="28" t="s">
        <v>841</v>
      </c>
      <c r="B16" s="74" t="s">
        <v>366</v>
      </c>
      <c r="C16" s="44" t="s">
        <v>842</v>
      </c>
      <c r="D16" s="74">
        <v>6</v>
      </c>
      <c r="E16" s="74">
        <v>100</v>
      </c>
      <c r="F16" s="54">
        <v>0</v>
      </c>
      <c r="G16" s="54">
        <v>0</v>
      </c>
      <c r="H16" s="54">
        <v>18</v>
      </c>
      <c r="I16" s="54">
        <v>0</v>
      </c>
      <c r="J16" s="54">
        <v>0</v>
      </c>
      <c r="K16" s="54">
        <v>30</v>
      </c>
      <c r="L16" s="54">
        <v>0</v>
      </c>
      <c r="M16" s="54">
        <v>0</v>
      </c>
      <c r="N16" s="54">
        <v>22.09</v>
      </c>
      <c r="O16" s="54">
        <v>0</v>
      </c>
      <c r="P16" s="54">
        <v>0</v>
      </c>
      <c r="Q16" s="54">
        <v>29.91</v>
      </c>
      <c r="R16" s="74">
        <f t="shared" si="0"/>
        <v>100</v>
      </c>
      <c r="S16" s="74">
        <v>0</v>
      </c>
      <c r="T16" s="74">
        <v>0</v>
      </c>
      <c r="U16" s="78">
        <v>2.57</v>
      </c>
      <c r="V16" s="74">
        <v>0</v>
      </c>
      <c r="W16" s="74">
        <v>0</v>
      </c>
      <c r="X16" s="74">
        <v>30</v>
      </c>
      <c r="Y16" s="74">
        <v>0</v>
      </c>
      <c r="Z16" s="74">
        <v>0</v>
      </c>
      <c r="AA16" s="74">
        <v>29.8</v>
      </c>
      <c r="AB16" s="74">
        <v>0</v>
      </c>
      <c r="AC16" s="74">
        <v>0</v>
      </c>
      <c r="AD16" s="54">
        <v>37.630000000000003</v>
      </c>
      <c r="AE16" s="77">
        <f t="shared" si="1"/>
        <v>100</v>
      </c>
      <c r="AF16" s="78" t="s">
        <v>843</v>
      </c>
      <c r="AG16" s="9" t="s">
        <v>844</v>
      </c>
      <c r="AH16" s="144" t="s">
        <v>845</v>
      </c>
      <c r="AI16" s="97" t="s">
        <v>989</v>
      </c>
      <c r="AJ16" s="147" t="s">
        <v>846</v>
      </c>
      <c r="AK16" s="133" t="s">
        <v>847</v>
      </c>
      <c r="AL16" s="44" t="s">
        <v>1025</v>
      </c>
      <c r="AM16" s="9" t="s">
        <v>1026</v>
      </c>
      <c r="AN16" s="78" t="s">
        <v>848</v>
      </c>
      <c r="AO16" s="9" t="s">
        <v>849</v>
      </c>
      <c r="AP16" s="105" t="s">
        <v>850</v>
      </c>
      <c r="AQ16" s="133" t="s">
        <v>1004</v>
      </c>
      <c r="AR16" s="74" t="s">
        <v>851</v>
      </c>
      <c r="AS16" s="74" t="s">
        <v>852</v>
      </c>
      <c r="AT16" s="96" t="s">
        <v>853</v>
      </c>
      <c r="AU16" s="74" t="s">
        <v>1042</v>
      </c>
      <c r="AV16" s="74" t="s">
        <v>1043</v>
      </c>
      <c r="AW16" s="95" t="s">
        <v>1044</v>
      </c>
      <c r="AX16" s="74">
        <v>100</v>
      </c>
      <c r="AY16" s="43">
        <v>1</v>
      </c>
    </row>
    <row r="17" spans="1:89" ht="409.5">
      <c r="A17" s="28" t="s">
        <v>854</v>
      </c>
      <c r="B17" s="74" t="s">
        <v>366</v>
      </c>
      <c r="C17" s="44" t="s">
        <v>855</v>
      </c>
      <c r="D17" s="74">
        <v>7</v>
      </c>
      <c r="E17" s="74">
        <v>100</v>
      </c>
      <c r="F17" s="54">
        <v>0</v>
      </c>
      <c r="G17" s="54">
        <v>0</v>
      </c>
      <c r="H17" s="54">
        <v>10</v>
      </c>
      <c r="I17" s="54">
        <v>0</v>
      </c>
      <c r="J17" s="54">
        <v>0</v>
      </c>
      <c r="K17" s="54">
        <v>20</v>
      </c>
      <c r="L17" s="54">
        <v>0</v>
      </c>
      <c r="M17" s="54">
        <v>0</v>
      </c>
      <c r="N17" s="54">
        <v>35</v>
      </c>
      <c r="O17" s="54">
        <v>0</v>
      </c>
      <c r="P17" s="54">
        <v>0</v>
      </c>
      <c r="Q17" s="54">
        <v>35</v>
      </c>
      <c r="R17" s="74">
        <f>+SUM(F17:Q17)</f>
        <v>100</v>
      </c>
      <c r="S17" s="74">
        <v>0</v>
      </c>
      <c r="T17" s="74">
        <v>0</v>
      </c>
      <c r="U17" s="78">
        <v>10</v>
      </c>
      <c r="V17" s="74">
        <v>0</v>
      </c>
      <c r="W17" s="74">
        <v>0</v>
      </c>
      <c r="X17" s="74">
        <v>20</v>
      </c>
      <c r="Y17" s="74">
        <v>0</v>
      </c>
      <c r="Z17" s="74">
        <v>0</v>
      </c>
      <c r="AA17" s="74">
        <v>35</v>
      </c>
      <c r="AB17" s="74">
        <v>0</v>
      </c>
      <c r="AC17" s="74">
        <v>0</v>
      </c>
      <c r="AD17" s="54">
        <v>29</v>
      </c>
      <c r="AE17" s="80">
        <f t="shared" si="1"/>
        <v>94</v>
      </c>
      <c r="AF17" s="78" t="s">
        <v>856</v>
      </c>
      <c r="AG17" s="9" t="s">
        <v>857</v>
      </c>
      <c r="AH17" s="144" t="s">
        <v>858</v>
      </c>
      <c r="AI17" s="97" t="s">
        <v>978</v>
      </c>
      <c r="AJ17" s="147" t="s">
        <v>859</v>
      </c>
      <c r="AK17" s="133" t="s">
        <v>860</v>
      </c>
      <c r="AL17" s="44" t="s">
        <v>1027</v>
      </c>
      <c r="AM17" s="9" t="s">
        <v>1028</v>
      </c>
      <c r="AN17" s="78" t="s">
        <v>861</v>
      </c>
      <c r="AO17" s="9" t="s">
        <v>862</v>
      </c>
      <c r="AP17" s="105" t="s">
        <v>863</v>
      </c>
      <c r="AQ17" s="133" t="s">
        <v>1005</v>
      </c>
      <c r="AR17" s="74">
        <v>30</v>
      </c>
      <c r="AS17" s="43">
        <v>0.3</v>
      </c>
      <c r="AT17" s="105" t="s">
        <v>864</v>
      </c>
      <c r="AU17" s="74">
        <v>64</v>
      </c>
      <c r="AV17" s="159">
        <v>0.64</v>
      </c>
      <c r="AW17" s="105" t="s">
        <v>1051</v>
      </c>
      <c r="AX17" s="43">
        <v>0.94</v>
      </c>
      <c r="AY17" s="43">
        <v>0.94</v>
      </c>
    </row>
    <row r="18" spans="1:89" ht="194.25" customHeight="1">
      <c r="A18" s="28" t="s">
        <v>865</v>
      </c>
      <c r="B18" s="74" t="s">
        <v>429</v>
      </c>
      <c r="C18" s="44" t="s">
        <v>866</v>
      </c>
      <c r="D18" s="74">
        <v>8</v>
      </c>
      <c r="E18" s="74">
        <v>100</v>
      </c>
      <c r="F18" s="54">
        <v>0</v>
      </c>
      <c r="G18" s="54">
        <v>0</v>
      </c>
      <c r="H18" s="54">
        <v>0</v>
      </c>
      <c r="I18" s="54">
        <v>0</v>
      </c>
      <c r="J18" s="54">
        <v>0</v>
      </c>
      <c r="K18" s="54">
        <v>35</v>
      </c>
      <c r="L18" s="54">
        <v>0</v>
      </c>
      <c r="M18" s="54">
        <v>0</v>
      </c>
      <c r="N18" s="54">
        <v>0</v>
      </c>
      <c r="O18" s="54">
        <v>0</v>
      </c>
      <c r="P18" s="54">
        <v>0</v>
      </c>
      <c r="Q18" s="54">
        <v>65</v>
      </c>
      <c r="R18" s="74">
        <f t="shared" si="0"/>
        <v>100</v>
      </c>
      <c r="S18" s="74">
        <v>0</v>
      </c>
      <c r="T18" s="74">
        <v>0</v>
      </c>
      <c r="U18" s="74">
        <v>0</v>
      </c>
      <c r="V18" s="74">
        <v>0</v>
      </c>
      <c r="W18" s="74">
        <v>0</v>
      </c>
      <c r="X18" s="74">
        <v>34.5</v>
      </c>
      <c r="Y18" s="74">
        <v>0</v>
      </c>
      <c r="Z18" s="74">
        <v>0</v>
      </c>
      <c r="AA18" s="74">
        <v>0</v>
      </c>
      <c r="AB18" s="74">
        <v>0</v>
      </c>
      <c r="AC18" s="74">
        <v>0</v>
      </c>
      <c r="AD18" s="54">
        <v>41.57</v>
      </c>
      <c r="AE18" s="77">
        <f t="shared" si="1"/>
        <v>76.069999999999993</v>
      </c>
      <c r="AF18" s="78"/>
      <c r="AG18" s="9" t="s">
        <v>867</v>
      </c>
      <c r="AH18" s="145"/>
      <c r="AI18" s="97" t="s">
        <v>979</v>
      </c>
      <c r="AJ18" s="147"/>
      <c r="AK18" s="133" t="s">
        <v>868</v>
      </c>
      <c r="AL18" s="74"/>
      <c r="AM18" s="9" t="s">
        <v>998</v>
      </c>
      <c r="AN18" s="78"/>
      <c r="AO18" s="79" t="s">
        <v>869</v>
      </c>
      <c r="AP18" s="55"/>
      <c r="AQ18" s="133" t="s">
        <v>1006</v>
      </c>
      <c r="AR18" s="74" t="s">
        <v>870</v>
      </c>
      <c r="AS18" s="74" t="s">
        <v>871</v>
      </c>
      <c r="AT18" s="96" t="s">
        <v>1045</v>
      </c>
      <c r="AU18" s="74">
        <v>41.57</v>
      </c>
      <c r="AV18" s="45">
        <v>0.41570000000000001</v>
      </c>
      <c r="AW18" s="95" t="s">
        <v>1046</v>
      </c>
      <c r="AX18" s="74">
        <v>76.099999999999994</v>
      </c>
      <c r="AY18" s="171">
        <v>0.76100000000000001</v>
      </c>
    </row>
    <row r="19" spans="1:89" ht="222" customHeight="1">
      <c r="A19" s="28" t="s">
        <v>872</v>
      </c>
      <c r="B19" s="74" t="s">
        <v>429</v>
      </c>
      <c r="C19" s="44" t="s">
        <v>873</v>
      </c>
      <c r="D19" s="74">
        <v>9</v>
      </c>
      <c r="E19" s="74">
        <v>100</v>
      </c>
      <c r="F19" s="54">
        <v>0</v>
      </c>
      <c r="G19" s="54">
        <v>0</v>
      </c>
      <c r="H19" s="54">
        <v>0</v>
      </c>
      <c r="I19" s="54">
        <v>0</v>
      </c>
      <c r="J19" s="54">
        <v>0</v>
      </c>
      <c r="K19" s="54">
        <v>66.5</v>
      </c>
      <c r="L19" s="54">
        <v>0</v>
      </c>
      <c r="M19" s="54">
        <v>0</v>
      </c>
      <c r="N19" s="54">
        <v>0</v>
      </c>
      <c r="O19" s="54">
        <v>0</v>
      </c>
      <c r="P19" s="54">
        <v>0</v>
      </c>
      <c r="Q19" s="54">
        <v>33.5</v>
      </c>
      <c r="R19" s="74">
        <f t="shared" si="0"/>
        <v>100</v>
      </c>
      <c r="S19" s="74">
        <v>0</v>
      </c>
      <c r="T19" s="74">
        <v>0</v>
      </c>
      <c r="U19" s="74">
        <v>0</v>
      </c>
      <c r="V19" s="74">
        <v>0</v>
      </c>
      <c r="W19" s="74">
        <v>0</v>
      </c>
      <c r="X19" s="74">
        <v>66.5</v>
      </c>
      <c r="Y19" s="74">
        <v>0</v>
      </c>
      <c r="Z19" s="74">
        <v>0</v>
      </c>
      <c r="AA19" s="74">
        <v>0</v>
      </c>
      <c r="AB19" s="74">
        <v>0</v>
      </c>
      <c r="AC19" s="74">
        <v>0</v>
      </c>
      <c r="AD19" s="54">
        <v>33.5</v>
      </c>
      <c r="AE19" s="80">
        <f t="shared" si="1"/>
        <v>100</v>
      </c>
      <c r="AF19" s="78"/>
      <c r="AG19" s="9" t="s">
        <v>874</v>
      </c>
      <c r="AH19" s="145"/>
      <c r="AI19" s="97" t="s">
        <v>980</v>
      </c>
      <c r="AJ19" s="147"/>
      <c r="AK19" s="133" t="s">
        <v>875</v>
      </c>
      <c r="AL19" s="74"/>
      <c r="AM19" s="9" t="s">
        <v>990</v>
      </c>
      <c r="AN19" s="78"/>
      <c r="AO19" s="79" t="s">
        <v>876</v>
      </c>
      <c r="AP19" s="55"/>
      <c r="AQ19" s="133" t="s">
        <v>999</v>
      </c>
      <c r="AR19" s="74" t="s">
        <v>877</v>
      </c>
      <c r="AS19" s="74" t="s">
        <v>878</v>
      </c>
      <c r="AT19" s="96" t="s">
        <v>879</v>
      </c>
      <c r="AU19" s="74">
        <v>33.5</v>
      </c>
      <c r="AV19" s="45">
        <v>0.33500000000000002</v>
      </c>
      <c r="AW19" s="95" t="s">
        <v>1050</v>
      </c>
      <c r="AX19" s="74">
        <v>100</v>
      </c>
      <c r="AY19" s="43">
        <v>1</v>
      </c>
    </row>
    <row r="20" spans="1:89" ht="327.75">
      <c r="A20" s="28" t="s">
        <v>880</v>
      </c>
      <c r="B20" s="74" t="s">
        <v>429</v>
      </c>
      <c r="C20" s="44" t="s">
        <v>881</v>
      </c>
      <c r="D20" s="74">
        <v>10</v>
      </c>
      <c r="E20" s="74">
        <v>100</v>
      </c>
      <c r="F20" s="54">
        <v>0</v>
      </c>
      <c r="G20" s="54">
        <v>0</v>
      </c>
      <c r="H20" s="54">
        <v>0</v>
      </c>
      <c r="I20" s="54">
        <v>24</v>
      </c>
      <c r="J20" s="54">
        <v>0</v>
      </c>
      <c r="K20" s="54">
        <v>0</v>
      </c>
      <c r="L20" s="54">
        <v>0</v>
      </c>
      <c r="M20" s="54">
        <v>0</v>
      </c>
      <c r="N20" s="54">
        <v>41</v>
      </c>
      <c r="O20" s="54">
        <v>0</v>
      </c>
      <c r="P20" s="54">
        <v>0</v>
      </c>
      <c r="Q20" s="54">
        <v>35</v>
      </c>
      <c r="R20" s="74">
        <f t="shared" si="0"/>
        <v>100</v>
      </c>
      <c r="S20" s="74">
        <v>0</v>
      </c>
      <c r="T20" s="74">
        <v>0</v>
      </c>
      <c r="U20" s="74">
        <v>0</v>
      </c>
      <c r="V20" s="74">
        <v>24</v>
      </c>
      <c r="W20" s="74">
        <v>0</v>
      </c>
      <c r="X20" s="74">
        <v>0</v>
      </c>
      <c r="Y20" s="74">
        <v>0</v>
      </c>
      <c r="Z20" s="74">
        <v>41</v>
      </c>
      <c r="AA20" s="74">
        <v>0</v>
      </c>
      <c r="AB20" s="74">
        <v>0</v>
      </c>
      <c r="AC20" s="74">
        <v>0</v>
      </c>
      <c r="AD20" s="54">
        <v>34</v>
      </c>
      <c r="AE20" s="80">
        <f t="shared" si="1"/>
        <v>99</v>
      </c>
      <c r="AF20" s="78"/>
      <c r="AG20" s="9" t="s">
        <v>882</v>
      </c>
      <c r="AH20" s="144" t="s">
        <v>883</v>
      </c>
      <c r="AI20" s="97" t="s">
        <v>981</v>
      </c>
      <c r="AJ20" s="147"/>
      <c r="AK20" s="133" t="s">
        <v>884</v>
      </c>
      <c r="AL20" s="44" t="s">
        <v>1032</v>
      </c>
      <c r="AM20" s="9" t="s">
        <v>991</v>
      </c>
      <c r="AN20" s="78"/>
      <c r="AO20" s="97" t="s">
        <v>885</v>
      </c>
      <c r="AP20" s="105" t="s">
        <v>886</v>
      </c>
      <c r="AQ20" s="133" t="s">
        <v>1007</v>
      </c>
      <c r="AR20" s="81">
        <v>43.6</v>
      </c>
      <c r="AS20" s="94">
        <v>0.28000000000000003</v>
      </c>
      <c r="AT20" s="28" t="s">
        <v>887</v>
      </c>
      <c r="AU20" s="94">
        <f>72/74</f>
        <v>0.97297297297297303</v>
      </c>
      <c r="AV20" s="94">
        <f>72/74</f>
        <v>0.97297297297297303</v>
      </c>
      <c r="AW20" s="28" t="s">
        <v>1102</v>
      </c>
      <c r="AX20" s="171">
        <v>0.98640000000000005</v>
      </c>
      <c r="AY20" s="45">
        <v>0.98640000000000005</v>
      </c>
    </row>
    <row r="21" spans="1:89" ht="99.75">
      <c r="A21" s="28" t="s">
        <v>888</v>
      </c>
      <c r="B21" s="74" t="s">
        <v>429</v>
      </c>
      <c r="C21" s="44" t="s">
        <v>889</v>
      </c>
      <c r="D21" s="74">
        <v>11</v>
      </c>
      <c r="E21" s="74">
        <v>100</v>
      </c>
      <c r="F21" s="54">
        <v>0</v>
      </c>
      <c r="G21" s="54">
        <v>0</v>
      </c>
      <c r="H21" s="54">
        <v>25</v>
      </c>
      <c r="I21" s="54">
        <v>0</v>
      </c>
      <c r="J21" s="54">
        <v>0</v>
      </c>
      <c r="K21" s="54">
        <v>25</v>
      </c>
      <c r="L21" s="54">
        <v>0</v>
      </c>
      <c r="M21" s="54">
        <v>0</v>
      </c>
      <c r="N21" s="54">
        <v>25</v>
      </c>
      <c r="O21" s="54">
        <v>0</v>
      </c>
      <c r="P21" s="54">
        <v>0</v>
      </c>
      <c r="Q21" s="54">
        <v>25</v>
      </c>
      <c r="R21" s="74">
        <f t="shared" si="0"/>
        <v>100</v>
      </c>
      <c r="S21" s="74">
        <v>0</v>
      </c>
      <c r="T21" s="74">
        <v>0</v>
      </c>
      <c r="U21" s="78">
        <v>25</v>
      </c>
      <c r="V21" s="74">
        <v>0</v>
      </c>
      <c r="W21" s="74">
        <v>0</v>
      </c>
      <c r="X21" s="74">
        <v>25</v>
      </c>
      <c r="Y21" s="74">
        <v>0</v>
      </c>
      <c r="Z21" s="74">
        <v>0</v>
      </c>
      <c r="AA21" s="74">
        <v>25</v>
      </c>
      <c r="AB21" s="74">
        <v>0</v>
      </c>
      <c r="AC21" s="74">
        <v>0</v>
      </c>
      <c r="AD21" s="54">
        <v>25</v>
      </c>
      <c r="AE21" s="80">
        <f t="shared" si="1"/>
        <v>100</v>
      </c>
      <c r="AF21" s="78" t="s">
        <v>890</v>
      </c>
      <c r="AG21" s="9" t="s">
        <v>891</v>
      </c>
      <c r="AH21" s="144" t="s">
        <v>892</v>
      </c>
      <c r="AI21" s="97" t="s">
        <v>982</v>
      </c>
      <c r="AJ21" s="147" t="s">
        <v>893</v>
      </c>
      <c r="AK21" s="133" t="s">
        <v>894</v>
      </c>
      <c r="AL21" s="44" t="s">
        <v>895</v>
      </c>
      <c r="AM21" s="9" t="s">
        <v>997</v>
      </c>
      <c r="AN21" s="78" t="s">
        <v>896</v>
      </c>
      <c r="AO21" s="79" t="s">
        <v>897</v>
      </c>
      <c r="AP21" s="105" t="s">
        <v>898</v>
      </c>
      <c r="AQ21" s="133" t="s">
        <v>1008</v>
      </c>
      <c r="AR21" s="74">
        <v>50</v>
      </c>
      <c r="AS21" s="43">
        <v>0.5</v>
      </c>
      <c r="AT21" s="96" t="s">
        <v>899</v>
      </c>
      <c r="AU21" s="74">
        <v>50</v>
      </c>
      <c r="AV21" s="43">
        <v>0.5</v>
      </c>
      <c r="AW21" s="96" t="s">
        <v>1047</v>
      </c>
      <c r="AX21" s="74">
        <v>100</v>
      </c>
      <c r="AY21" s="43">
        <v>1</v>
      </c>
    </row>
    <row r="22" spans="1:89" s="158" customFormat="1" ht="128.25">
      <c r="A22" s="28" t="s">
        <v>900</v>
      </c>
      <c r="B22" s="81" t="s">
        <v>366</v>
      </c>
      <c r="C22" s="28" t="s">
        <v>901</v>
      </c>
      <c r="D22" s="81">
        <v>12</v>
      </c>
      <c r="E22" s="81">
        <v>100</v>
      </c>
      <c r="F22" s="32">
        <v>0</v>
      </c>
      <c r="G22" s="32">
        <v>0</v>
      </c>
      <c r="H22" s="32">
        <v>50</v>
      </c>
      <c r="I22" s="32">
        <v>0</v>
      </c>
      <c r="J22" s="32">
        <v>0</v>
      </c>
      <c r="K22" s="32">
        <v>0</v>
      </c>
      <c r="L22" s="32">
        <v>0</v>
      </c>
      <c r="M22" s="32">
        <v>0</v>
      </c>
      <c r="N22" s="32">
        <v>50</v>
      </c>
      <c r="O22" s="32">
        <v>0</v>
      </c>
      <c r="P22" s="32">
        <v>0</v>
      </c>
      <c r="Q22" s="32">
        <v>0</v>
      </c>
      <c r="R22" s="81">
        <f t="shared" si="0"/>
        <v>100</v>
      </c>
      <c r="S22" s="81">
        <v>0</v>
      </c>
      <c r="T22" s="81">
        <v>0</v>
      </c>
      <c r="U22" s="82">
        <v>50</v>
      </c>
      <c r="V22" s="81">
        <v>0</v>
      </c>
      <c r="W22" s="81">
        <v>0</v>
      </c>
      <c r="X22" s="81">
        <v>0</v>
      </c>
      <c r="Y22" s="81">
        <v>0</v>
      </c>
      <c r="Z22" s="81">
        <v>0</v>
      </c>
      <c r="AA22" s="81">
        <v>50</v>
      </c>
      <c r="AB22" s="81">
        <v>0</v>
      </c>
      <c r="AC22" s="81">
        <v>0</v>
      </c>
      <c r="AD22" s="32"/>
      <c r="AE22" s="83">
        <f t="shared" si="1"/>
        <v>100</v>
      </c>
      <c r="AF22" s="82" t="s">
        <v>902</v>
      </c>
      <c r="AG22" s="84"/>
      <c r="AH22" s="146" t="s">
        <v>903</v>
      </c>
      <c r="AI22" s="98"/>
      <c r="AJ22" s="148" t="s">
        <v>904</v>
      </c>
      <c r="AK22" s="149"/>
      <c r="AL22" s="28" t="s">
        <v>1029</v>
      </c>
      <c r="AM22" s="84"/>
      <c r="AN22" s="82" t="s">
        <v>905</v>
      </c>
      <c r="AO22" s="84"/>
      <c r="AP22" s="134" t="s">
        <v>906</v>
      </c>
      <c r="AQ22" s="149"/>
      <c r="AR22" s="81">
        <v>50</v>
      </c>
      <c r="AS22" s="27">
        <v>0.5</v>
      </c>
      <c r="AT22" s="28" t="s">
        <v>907</v>
      </c>
      <c r="AU22" s="172">
        <v>1</v>
      </c>
      <c r="AV22" s="172">
        <v>1</v>
      </c>
      <c r="AW22" s="29" t="s">
        <v>1036</v>
      </c>
      <c r="AX22" s="172">
        <v>1</v>
      </c>
      <c r="AY22" s="27">
        <v>1</v>
      </c>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row>
    <row r="23" spans="1:89" ht="228">
      <c r="A23" s="28" t="s">
        <v>908</v>
      </c>
      <c r="B23" s="74" t="s">
        <v>47</v>
      </c>
      <c r="C23" s="44" t="s">
        <v>909</v>
      </c>
      <c r="D23" s="74">
        <v>13</v>
      </c>
      <c r="E23" s="74">
        <v>100</v>
      </c>
      <c r="F23" s="54">
        <v>0</v>
      </c>
      <c r="G23" s="54">
        <v>0</v>
      </c>
      <c r="H23" s="54">
        <v>0</v>
      </c>
      <c r="I23" s="54">
        <v>0</v>
      </c>
      <c r="J23" s="54">
        <v>0</v>
      </c>
      <c r="K23" s="54">
        <v>50</v>
      </c>
      <c r="L23" s="54">
        <v>0</v>
      </c>
      <c r="M23" s="54">
        <v>0</v>
      </c>
      <c r="N23" s="54">
        <v>0</v>
      </c>
      <c r="O23" s="54">
        <v>0</v>
      </c>
      <c r="P23" s="54">
        <v>0</v>
      </c>
      <c r="Q23" s="54">
        <v>50</v>
      </c>
      <c r="R23" s="74">
        <f t="shared" si="0"/>
        <v>100</v>
      </c>
      <c r="S23" s="74">
        <v>0</v>
      </c>
      <c r="T23" s="74">
        <v>0</v>
      </c>
      <c r="U23" s="78">
        <v>0</v>
      </c>
      <c r="V23" s="74">
        <v>0</v>
      </c>
      <c r="W23" s="74">
        <v>0</v>
      </c>
      <c r="X23" s="74">
        <v>50</v>
      </c>
      <c r="Y23" s="74">
        <v>0</v>
      </c>
      <c r="Z23" s="74">
        <v>0</v>
      </c>
      <c r="AA23" s="74">
        <v>0</v>
      </c>
      <c r="AB23" s="74">
        <v>0</v>
      </c>
      <c r="AC23" s="74">
        <v>0</v>
      </c>
      <c r="AD23" s="54">
        <v>50</v>
      </c>
      <c r="AE23" s="80">
        <f t="shared" si="1"/>
        <v>100</v>
      </c>
      <c r="AF23" s="78"/>
      <c r="AG23" s="9" t="s">
        <v>910</v>
      </c>
      <c r="AH23" s="145"/>
      <c r="AI23" s="97" t="s">
        <v>983</v>
      </c>
      <c r="AJ23" s="147"/>
      <c r="AK23" s="133" t="s">
        <v>911</v>
      </c>
      <c r="AL23" s="157" t="s">
        <v>912</v>
      </c>
      <c r="AM23" s="9" t="s">
        <v>992</v>
      </c>
      <c r="AN23" s="78"/>
      <c r="AO23" s="79" t="s">
        <v>913</v>
      </c>
      <c r="AP23" s="55"/>
      <c r="AQ23" s="133" t="s">
        <v>1009</v>
      </c>
      <c r="AR23" s="74">
        <v>50</v>
      </c>
      <c r="AS23" s="43">
        <v>0.5</v>
      </c>
      <c r="AT23" s="96" t="s">
        <v>914</v>
      </c>
      <c r="AU23" s="95">
        <v>50</v>
      </c>
      <c r="AV23" s="95">
        <v>0.5</v>
      </c>
      <c r="AW23" s="95" t="s">
        <v>1048</v>
      </c>
      <c r="AX23" s="74">
        <v>100</v>
      </c>
      <c r="AY23" s="43">
        <v>1</v>
      </c>
    </row>
    <row r="24" spans="1:89" s="151" customFormat="1" ht="327.75">
      <c r="A24" s="28" t="s">
        <v>915</v>
      </c>
      <c r="B24" s="81" t="s">
        <v>429</v>
      </c>
      <c r="C24" s="28" t="s">
        <v>916</v>
      </c>
      <c r="D24" s="81">
        <v>14</v>
      </c>
      <c r="E24" s="81">
        <v>100</v>
      </c>
      <c r="F24" s="32">
        <v>0</v>
      </c>
      <c r="G24" s="32">
        <v>0</v>
      </c>
      <c r="H24" s="32">
        <v>24</v>
      </c>
      <c r="I24" s="32">
        <v>0</v>
      </c>
      <c r="J24" s="32">
        <v>0</v>
      </c>
      <c r="K24" s="32">
        <v>20</v>
      </c>
      <c r="L24" s="32">
        <v>0</v>
      </c>
      <c r="M24" s="32">
        <v>0</v>
      </c>
      <c r="N24" s="32">
        <v>26</v>
      </c>
      <c r="O24" s="32">
        <v>0</v>
      </c>
      <c r="P24" s="32">
        <v>0</v>
      </c>
      <c r="Q24" s="32">
        <v>30</v>
      </c>
      <c r="R24" s="81">
        <f t="shared" si="0"/>
        <v>100</v>
      </c>
      <c r="S24" s="81">
        <v>0</v>
      </c>
      <c r="T24" s="81">
        <v>0</v>
      </c>
      <c r="U24" s="82">
        <v>24</v>
      </c>
      <c r="V24" s="81">
        <v>0</v>
      </c>
      <c r="W24" s="81">
        <v>0</v>
      </c>
      <c r="X24" s="81">
        <v>20</v>
      </c>
      <c r="Y24" s="81">
        <v>0</v>
      </c>
      <c r="Z24" s="81">
        <v>0</v>
      </c>
      <c r="AA24" s="81">
        <v>26</v>
      </c>
      <c r="AB24" s="81">
        <v>0</v>
      </c>
      <c r="AC24" s="81">
        <v>0</v>
      </c>
      <c r="AD24" s="54">
        <v>30</v>
      </c>
      <c r="AE24" s="83">
        <f t="shared" si="1"/>
        <v>100</v>
      </c>
      <c r="AF24" s="82" t="s">
        <v>917</v>
      </c>
      <c r="AG24" s="84" t="s">
        <v>918</v>
      </c>
      <c r="AH24" s="146" t="s">
        <v>919</v>
      </c>
      <c r="AI24" s="97" t="s">
        <v>984</v>
      </c>
      <c r="AJ24" s="148" t="s">
        <v>920</v>
      </c>
      <c r="AK24" s="149" t="s">
        <v>921</v>
      </c>
      <c r="AL24" s="28" t="s">
        <v>922</v>
      </c>
      <c r="AM24" s="9" t="s">
        <v>993</v>
      </c>
      <c r="AN24" s="82" t="s">
        <v>923</v>
      </c>
      <c r="AO24" s="98" t="s">
        <v>924</v>
      </c>
      <c r="AP24" s="134" t="s">
        <v>925</v>
      </c>
      <c r="AQ24" s="133" t="s">
        <v>1010</v>
      </c>
      <c r="AR24" s="81" t="s">
        <v>610</v>
      </c>
      <c r="AS24" s="81" t="s">
        <v>610</v>
      </c>
      <c r="AT24" s="106" t="s">
        <v>926</v>
      </c>
      <c r="AU24" s="27">
        <v>1</v>
      </c>
      <c r="AV24" s="27">
        <v>1</v>
      </c>
      <c r="AW24" s="173" t="s">
        <v>1103</v>
      </c>
      <c r="AX24" s="27">
        <v>1</v>
      </c>
      <c r="AY24" s="27">
        <v>1</v>
      </c>
    </row>
    <row r="25" spans="1:89" ht="171">
      <c r="A25" s="81" t="s">
        <v>927</v>
      </c>
      <c r="B25" s="74" t="s">
        <v>429</v>
      </c>
      <c r="C25" s="44" t="s">
        <v>928</v>
      </c>
      <c r="D25" s="74">
        <v>15</v>
      </c>
      <c r="E25" s="74">
        <v>100</v>
      </c>
      <c r="F25" s="54">
        <v>0</v>
      </c>
      <c r="G25" s="54">
        <v>0</v>
      </c>
      <c r="H25" s="54">
        <v>25</v>
      </c>
      <c r="I25" s="54">
        <v>0</v>
      </c>
      <c r="J25" s="54">
        <v>0</v>
      </c>
      <c r="K25" s="54">
        <v>25</v>
      </c>
      <c r="L25" s="54">
        <v>0</v>
      </c>
      <c r="M25" s="54">
        <v>0</v>
      </c>
      <c r="N25" s="54">
        <v>23</v>
      </c>
      <c r="O25" s="54">
        <v>0</v>
      </c>
      <c r="P25" s="54">
        <v>0</v>
      </c>
      <c r="Q25" s="54">
        <v>27</v>
      </c>
      <c r="R25" s="74">
        <f t="shared" si="0"/>
        <v>100</v>
      </c>
      <c r="S25" s="74">
        <v>0</v>
      </c>
      <c r="T25" s="74">
        <v>0</v>
      </c>
      <c r="U25" s="78">
        <v>25</v>
      </c>
      <c r="V25" s="74">
        <v>0</v>
      </c>
      <c r="W25" s="74">
        <v>0</v>
      </c>
      <c r="X25" s="74">
        <v>25</v>
      </c>
      <c r="Y25" s="74">
        <v>0</v>
      </c>
      <c r="Z25" s="74">
        <v>0</v>
      </c>
      <c r="AA25" s="74">
        <v>23</v>
      </c>
      <c r="AB25" s="74">
        <v>0</v>
      </c>
      <c r="AC25" s="74">
        <v>0</v>
      </c>
      <c r="AD25" s="54">
        <v>27</v>
      </c>
      <c r="AE25" s="80">
        <f t="shared" si="1"/>
        <v>100</v>
      </c>
      <c r="AF25" s="78" t="s">
        <v>929</v>
      </c>
      <c r="AG25" s="9" t="s">
        <v>930</v>
      </c>
      <c r="AH25" s="144" t="s">
        <v>931</v>
      </c>
      <c r="AI25" s="97" t="s">
        <v>985</v>
      </c>
      <c r="AJ25" s="147" t="s">
        <v>932</v>
      </c>
      <c r="AK25" s="133" t="s">
        <v>933</v>
      </c>
      <c r="AL25" s="44" t="s">
        <v>934</v>
      </c>
      <c r="AM25" s="9" t="s">
        <v>995</v>
      </c>
      <c r="AN25" s="78" t="s">
        <v>935</v>
      </c>
      <c r="AO25" s="79" t="s">
        <v>936</v>
      </c>
      <c r="AP25" s="105" t="s">
        <v>937</v>
      </c>
      <c r="AQ25" s="133" t="s">
        <v>1011</v>
      </c>
      <c r="AR25" s="74">
        <v>50</v>
      </c>
      <c r="AS25" s="94">
        <v>0.5</v>
      </c>
      <c r="AT25" s="96" t="s">
        <v>938</v>
      </c>
      <c r="AU25" s="44">
        <v>50</v>
      </c>
      <c r="AV25" s="160">
        <v>0.5</v>
      </c>
      <c r="AW25" s="106" t="s">
        <v>1054</v>
      </c>
      <c r="AX25" s="74">
        <v>100</v>
      </c>
      <c r="AY25" s="94">
        <v>1</v>
      </c>
    </row>
    <row r="26" spans="1:89" ht="171">
      <c r="A26" s="28" t="s">
        <v>939</v>
      </c>
      <c r="B26" s="74" t="s">
        <v>429</v>
      </c>
      <c r="C26" s="44" t="s">
        <v>940</v>
      </c>
      <c r="D26" s="74">
        <v>16</v>
      </c>
      <c r="E26" s="74">
        <v>100</v>
      </c>
      <c r="F26" s="54">
        <v>0</v>
      </c>
      <c r="G26" s="54">
        <v>0</v>
      </c>
      <c r="H26" s="54">
        <v>25</v>
      </c>
      <c r="I26" s="54">
        <v>0</v>
      </c>
      <c r="J26" s="54">
        <v>0</v>
      </c>
      <c r="K26" s="54">
        <v>25</v>
      </c>
      <c r="L26" s="54">
        <v>0</v>
      </c>
      <c r="M26" s="54">
        <v>0</v>
      </c>
      <c r="N26" s="54">
        <v>17</v>
      </c>
      <c r="O26" s="54">
        <v>0</v>
      </c>
      <c r="P26" s="54">
        <v>0</v>
      </c>
      <c r="Q26" s="54">
        <v>33</v>
      </c>
      <c r="R26" s="74">
        <f t="shared" si="0"/>
        <v>100</v>
      </c>
      <c r="S26" s="74">
        <v>0</v>
      </c>
      <c r="T26" s="74">
        <v>0</v>
      </c>
      <c r="U26" s="78">
        <v>25</v>
      </c>
      <c r="V26" s="74">
        <v>0</v>
      </c>
      <c r="W26" s="74">
        <v>0</v>
      </c>
      <c r="X26" s="74">
        <v>25</v>
      </c>
      <c r="Y26" s="74">
        <v>0</v>
      </c>
      <c r="Z26" s="74">
        <v>0</v>
      </c>
      <c r="AA26" s="74">
        <v>17</v>
      </c>
      <c r="AB26" s="74">
        <v>0</v>
      </c>
      <c r="AC26" s="74">
        <v>0</v>
      </c>
      <c r="AD26" s="54">
        <v>33</v>
      </c>
      <c r="AE26" s="80">
        <f t="shared" si="1"/>
        <v>100</v>
      </c>
      <c r="AF26" s="78" t="s">
        <v>941</v>
      </c>
      <c r="AG26" s="9" t="s">
        <v>942</v>
      </c>
      <c r="AH26" s="152" t="s">
        <v>943</v>
      </c>
      <c r="AI26" s="97" t="s">
        <v>986</v>
      </c>
      <c r="AJ26" s="147" t="s">
        <v>944</v>
      </c>
      <c r="AK26" s="133" t="s">
        <v>945</v>
      </c>
      <c r="AL26" s="44" t="s">
        <v>946</v>
      </c>
      <c r="AM26" s="9" t="s">
        <v>994</v>
      </c>
      <c r="AN26" s="78" t="s">
        <v>947</v>
      </c>
      <c r="AO26" s="79" t="s">
        <v>948</v>
      </c>
      <c r="AP26" s="105" t="s">
        <v>949</v>
      </c>
      <c r="AQ26" s="133" t="s">
        <v>1012</v>
      </c>
      <c r="AR26" s="74">
        <v>50</v>
      </c>
      <c r="AS26" s="94">
        <v>0.5</v>
      </c>
      <c r="AT26" s="95" t="s">
        <v>950</v>
      </c>
      <c r="AU26" s="74">
        <v>50</v>
      </c>
      <c r="AV26" s="94">
        <v>0.5</v>
      </c>
      <c r="AW26" s="44" t="s">
        <v>1104</v>
      </c>
      <c r="AX26" s="94">
        <v>1</v>
      </c>
      <c r="AY26" s="94">
        <v>1</v>
      </c>
    </row>
    <row r="27" spans="1:89" ht="370.5">
      <c r="A27" s="28" t="s">
        <v>951</v>
      </c>
      <c r="B27" s="74" t="s">
        <v>441</v>
      </c>
      <c r="C27" s="44" t="s">
        <v>952</v>
      </c>
      <c r="D27" s="74">
        <v>17</v>
      </c>
      <c r="E27" s="74">
        <v>100</v>
      </c>
      <c r="F27" s="54">
        <v>0</v>
      </c>
      <c r="G27" s="54">
        <v>0</v>
      </c>
      <c r="H27" s="54">
        <v>25</v>
      </c>
      <c r="I27" s="54">
        <v>0</v>
      </c>
      <c r="J27" s="54">
        <v>0</v>
      </c>
      <c r="K27" s="54">
        <v>25</v>
      </c>
      <c r="L27" s="54">
        <v>0</v>
      </c>
      <c r="M27" s="54">
        <v>0</v>
      </c>
      <c r="N27" s="54">
        <v>25</v>
      </c>
      <c r="O27" s="54">
        <v>0</v>
      </c>
      <c r="P27" s="54">
        <v>0</v>
      </c>
      <c r="Q27" s="54">
        <v>25</v>
      </c>
      <c r="R27" s="74">
        <f t="shared" si="0"/>
        <v>100</v>
      </c>
      <c r="S27" s="74">
        <v>0</v>
      </c>
      <c r="T27" s="74">
        <v>0</v>
      </c>
      <c r="U27" s="78">
        <v>24.87</v>
      </c>
      <c r="V27" s="74">
        <v>0</v>
      </c>
      <c r="W27" s="74">
        <v>0</v>
      </c>
      <c r="X27" s="74">
        <v>25.13</v>
      </c>
      <c r="Y27" s="74">
        <v>0</v>
      </c>
      <c r="Z27" s="74">
        <v>0</v>
      </c>
      <c r="AA27" s="74">
        <v>25</v>
      </c>
      <c r="AB27" s="74">
        <v>0</v>
      </c>
      <c r="AC27" s="74">
        <v>0</v>
      </c>
      <c r="AD27" s="54">
        <v>25</v>
      </c>
      <c r="AE27" s="80">
        <f t="shared" si="1"/>
        <v>100</v>
      </c>
      <c r="AF27" s="78" t="s">
        <v>953</v>
      </c>
      <c r="AG27" s="9" t="s">
        <v>954</v>
      </c>
      <c r="AH27" s="144" t="s">
        <v>955</v>
      </c>
      <c r="AI27" s="97" t="s">
        <v>987</v>
      </c>
      <c r="AJ27" s="147" t="s">
        <v>956</v>
      </c>
      <c r="AK27" s="133" t="s">
        <v>957</v>
      </c>
      <c r="AL27" s="44" t="s">
        <v>958</v>
      </c>
      <c r="AM27" s="9" t="s">
        <v>996</v>
      </c>
      <c r="AN27" s="78" t="s">
        <v>959</v>
      </c>
      <c r="AO27" s="97" t="s">
        <v>960</v>
      </c>
      <c r="AP27" s="105" t="s">
        <v>961</v>
      </c>
      <c r="AQ27" s="133" t="s">
        <v>1013</v>
      </c>
      <c r="AR27" s="74">
        <v>50</v>
      </c>
      <c r="AS27" s="94">
        <v>0.5</v>
      </c>
      <c r="AT27" s="106" t="s">
        <v>1052</v>
      </c>
      <c r="AU27" s="160">
        <v>0.5</v>
      </c>
      <c r="AV27" s="160">
        <v>0.5</v>
      </c>
      <c r="AW27" s="95" t="s">
        <v>1053</v>
      </c>
      <c r="AX27" s="74">
        <v>100</v>
      </c>
      <c r="AY27" s="94">
        <v>1</v>
      </c>
    </row>
    <row r="28" spans="1:89" ht="109.5" customHeight="1">
      <c r="A28" s="28" t="s">
        <v>962</v>
      </c>
      <c r="B28" s="74" t="s">
        <v>366</v>
      </c>
      <c r="C28" s="44" t="s">
        <v>963</v>
      </c>
      <c r="D28" s="74">
        <v>18</v>
      </c>
      <c r="E28" s="74">
        <v>100</v>
      </c>
      <c r="F28" s="54">
        <v>0</v>
      </c>
      <c r="G28" s="54">
        <v>0</v>
      </c>
      <c r="H28" s="54">
        <v>10</v>
      </c>
      <c r="I28" s="54">
        <v>0</v>
      </c>
      <c r="J28" s="54">
        <v>0</v>
      </c>
      <c r="K28" s="54">
        <v>15</v>
      </c>
      <c r="L28" s="54">
        <v>0</v>
      </c>
      <c r="M28" s="54">
        <v>0</v>
      </c>
      <c r="N28" s="54">
        <v>11</v>
      </c>
      <c r="O28" s="54">
        <v>0</v>
      </c>
      <c r="P28" s="54">
        <v>0</v>
      </c>
      <c r="Q28" s="54">
        <v>64</v>
      </c>
      <c r="R28" s="74">
        <f t="shared" si="0"/>
        <v>100</v>
      </c>
      <c r="S28" s="74">
        <v>0</v>
      </c>
      <c r="T28" s="74">
        <v>0</v>
      </c>
      <c r="U28" s="78">
        <v>10</v>
      </c>
      <c r="V28" s="74">
        <v>0</v>
      </c>
      <c r="W28" s="74">
        <v>0</v>
      </c>
      <c r="X28" s="74">
        <v>12.5</v>
      </c>
      <c r="Y28" s="74">
        <v>0</v>
      </c>
      <c r="Z28" s="74">
        <v>0</v>
      </c>
      <c r="AA28" s="74">
        <v>15.7</v>
      </c>
      <c r="AB28" s="74">
        <v>0</v>
      </c>
      <c r="AC28" s="74">
        <v>0</v>
      </c>
      <c r="AD28" s="54">
        <v>52</v>
      </c>
      <c r="AE28" s="77">
        <f t="shared" si="1"/>
        <v>90.2</v>
      </c>
      <c r="AF28" s="78" t="s">
        <v>964</v>
      </c>
      <c r="AG28" s="9" t="s">
        <v>965</v>
      </c>
      <c r="AH28" s="144" t="s">
        <v>966</v>
      </c>
      <c r="AI28" s="97" t="s">
        <v>988</v>
      </c>
      <c r="AJ28" s="147" t="s">
        <v>967</v>
      </c>
      <c r="AK28" s="133" t="s">
        <v>968</v>
      </c>
      <c r="AL28" s="44" t="s">
        <v>1030</v>
      </c>
      <c r="AM28" s="9" t="s">
        <v>1031</v>
      </c>
      <c r="AN28" s="78" t="s">
        <v>969</v>
      </c>
      <c r="AO28" s="9" t="s">
        <v>970</v>
      </c>
      <c r="AP28" s="105" t="s">
        <v>971</v>
      </c>
      <c r="AQ28" s="133" t="s">
        <v>1014</v>
      </c>
      <c r="AR28" s="74">
        <v>22.5</v>
      </c>
      <c r="AS28" s="45">
        <v>0.22500000000000001</v>
      </c>
      <c r="AT28" s="96" t="s">
        <v>972</v>
      </c>
      <c r="AU28" s="95">
        <v>67.7</v>
      </c>
      <c r="AV28" s="95">
        <v>0.67700000000000005</v>
      </c>
      <c r="AW28" s="96" t="s">
        <v>1049</v>
      </c>
      <c r="AX28" s="74">
        <v>90.2</v>
      </c>
      <c r="AY28" s="45">
        <v>0.90200000000000002</v>
      </c>
    </row>
    <row r="29" spans="1:89">
      <c r="AI29" s="152"/>
    </row>
    <row r="30" spans="1:89">
      <c r="AI30" s="152"/>
    </row>
    <row r="31" spans="1:89">
      <c r="AI31" s="152"/>
    </row>
    <row r="32" spans="1:89">
      <c r="AI32" s="152"/>
    </row>
    <row r="33" spans="35:35">
      <c r="AI33" s="152"/>
    </row>
    <row r="34" spans="35:35">
      <c r="AI34" s="152"/>
    </row>
    <row r="35" spans="35:35">
      <c r="AI35" s="152"/>
    </row>
    <row r="36" spans="35:35">
      <c r="AI36" s="152"/>
    </row>
    <row r="37" spans="35:35">
      <c r="AI37" s="152"/>
    </row>
    <row r="38" spans="35:35">
      <c r="AI38" s="152"/>
    </row>
    <row r="39" spans="35:35">
      <c r="AI39" s="152"/>
    </row>
    <row r="40" spans="35:35">
      <c r="AI40" s="152"/>
    </row>
    <row r="41" spans="35:35">
      <c r="AI41" s="152"/>
    </row>
    <row r="42" spans="35:35">
      <c r="AI42" s="152"/>
    </row>
    <row r="43" spans="35:35">
      <c r="AI43" s="152"/>
    </row>
    <row r="44" spans="35:35">
      <c r="AI44" s="152"/>
    </row>
    <row r="45" spans="35:35">
      <c r="AI45" s="152"/>
    </row>
    <row r="46" spans="35:35">
      <c r="AI46" s="152"/>
    </row>
    <row r="47" spans="35:35">
      <c r="AI47" s="152"/>
    </row>
    <row r="48" spans="35:35">
      <c r="AI48" s="152"/>
    </row>
    <row r="49" spans="35:35">
      <c r="AI49" s="152"/>
    </row>
    <row r="50" spans="35:35">
      <c r="AI50" s="152"/>
    </row>
    <row r="51" spans="35:35">
      <c r="AI51" s="152"/>
    </row>
    <row r="52" spans="35:35">
      <c r="AI52" s="152"/>
    </row>
    <row r="53" spans="35:35">
      <c r="AI53" s="152"/>
    </row>
    <row r="54" spans="35:35">
      <c r="AI54" s="152"/>
    </row>
    <row r="55" spans="35:35">
      <c r="AI55" s="152"/>
    </row>
    <row r="56" spans="35:35">
      <c r="AI56" s="152"/>
    </row>
    <row r="57" spans="35:35">
      <c r="AI57" s="152"/>
    </row>
    <row r="58" spans="35:35">
      <c r="AI58" s="152"/>
    </row>
    <row r="59" spans="35:35">
      <c r="AI59" s="152"/>
    </row>
    <row r="60" spans="35:35">
      <c r="AI60" s="152"/>
    </row>
    <row r="61" spans="35:35">
      <c r="AI61" s="152"/>
    </row>
    <row r="62" spans="35:35">
      <c r="AI62" s="152"/>
    </row>
    <row r="63" spans="35:35">
      <c r="AI63" s="152"/>
    </row>
    <row r="64" spans="35:35">
      <c r="AI64" s="152"/>
    </row>
    <row r="65" spans="35:35">
      <c r="AI65" s="152"/>
    </row>
    <row r="66" spans="35:35">
      <c r="AI66" s="152"/>
    </row>
    <row r="67" spans="35:35">
      <c r="AI67" s="152"/>
    </row>
    <row r="68" spans="35:35">
      <c r="AI68" s="152"/>
    </row>
    <row r="69" spans="35:35">
      <c r="AI69" s="152"/>
    </row>
    <row r="70" spans="35:35">
      <c r="AI70" s="152"/>
    </row>
    <row r="71" spans="35:35">
      <c r="AI71" s="152"/>
    </row>
    <row r="72" spans="35:35">
      <c r="AI72" s="152"/>
    </row>
    <row r="73" spans="35:35">
      <c r="AI73" s="152"/>
    </row>
    <row r="74" spans="35:35">
      <c r="AI74" s="152"/>
    </row>
    <row r="75" spans="35:35">
      <c r="AI75" s="152"/>
    </row>
    <row r="76" spans="35:35">
      <c r="AI76" s="152"/>
    </row>
    <row r="77" spans="35:35">
      <c r="AI77" s="152"/>
    </row>
    <row r="78" spans="35:35">
      <c r="AI78" s="152"/>
    </row>
    <row r="79" spans="35:35">
      <c r="AI79" s="152"/>
    </row>
    <row r="80" spans="35:35">
      <c r="AI80" s="152"/>
    </row>
    <row r="81" spans="35:35">
      <c r="AI81" s="152"/>
    </row>
    <row r="82" spans="35:35">
      <c r="AI82" s="152"/>
    </row>
    <row r="83" spans="35:35">
      <c r="AI83" s="152"/>
    </row>
    <row r="84" spans="35:35">
      <c r="AI84" s="152"/>
    </row>
    <row r="85" spans="35:35">
      <c r="AI85" s="152"/>
    </row>
    <row r="86" spans="35:35">
      <c r="AI86" s="152"/>
    </row>
    <row r="87" spans="35:35">
      <c r="AI87" s="152"/>
    </row>
    <row r="88" spans="35:35">
      <c r="AI88" s="152"/>
    </row>
    <row r="89" spans="35:35">
      <c r="AI89" s="152"/>
    </row>
    <row r="90" spans="35:35">
      <c r="AI90" s="152"/>
    </row>
    <row r="91" spans="35:35">
      <c r="AI91" s="152"/>
    </row>
    <row r="92" spans="35:35">
      <c r="AI92" s="152"/>
    </row>
    <row r="93" spans="35:35">
      <c r="AI93" s="152"/>
    </row>
    <row r="94" spans="35:35">
      <c r="AI94" s="152"/>
    </row>
    <row r="95" spans="35:35">
      <c r="AI95" s="152"/>
    </row>
    <row r="96" spans="35:35">
      <c r="AI96" s="152"/>
    </row>
    <row r="97" spans="35:35">
      <c r="AI97" s="152"/>
    </row>
    <row r="98" spans="35:35">
      <c r="AI98" s="152"/>
    </row>
    <row r="99" spans="35:35">
      <c r="AI99" s="152"/>
    </row>
    <row r="100" spans="35:35">
      <c r="AI100" s="152"/>
    </row>
    <row r="101" spans="35:35">
      <c r="AI101" s="152"/>
    </row>
    <row r="102" spans="35:35">
      <c r="AI102" s="152"/>
    </row>
    <row r="103" spans="35:35">
      <c r="AI103" s="152"/>
    </row>
    <row r="104" spans="35:35">
      <c r="AI104" s="152"/>
    </row>
    <row r="105" spans="35:35">
      <c r="AI105" s="152"/>
    </row>
    <row r="106" spans="35:35">
      <c r="AI106" s="152"/>
    </row>
    <row r="107" spans="35:35">
      <c r="AI107" s="152"/>
    </row>
    <row r="108" spans="35:35">
      <c r="AI108" s="152"/>
    </row>
    <row r="109" spans="35:35">
      <c r="AI109" s="152"/>
    </row>
    <row r="110" spans="35:35">
      <c r="AI110" s="152"/>
    </row>
    <row r="111" spans="35:35">
      <c r="AI111" s="152"/>
    </row>
    <row r="112" spans="35:35">
      <c r="AI112" s="152"/>
    </row>
    <row r="113" spans="35:35">
      <c r="AI113" s="152"/>
    </row>
    <row r="114" spans="35:35">
      <c r="AI114" s="152"/>
    </row>
    <row r="115" spans="35:35">
      <c r="AI115" s="152"/>
    </row>
    <row r="116" spans="35:35">
      <c r="AI116" s="152"/>
    </row>
    <row r="117" spans="35:35">
      <c r="AI117" s="152"/>
    </row>
    <row r="118" spans="35:35">
      <c r="AI118" s="152"/>
    </row>
    <row r="119" spans="35:35">
      <c r="AI119" s="152"/>
    </row>
    <row r="120" spans="35:35">
      <c r="AI120" s="152"/>
    </row>
    <row r="121" spans="35:35">
      <c r="AI121" s="152"/>
    </row>
    <row r="122" spans="35:35">
      <c r="AI122" s="152"/>
    </row>
    <row r="123" spans="35:35">
      <c r="AI123" s="152"/>
    </row>
    <row r="124" spans="35:35">
      <c r="AI124" s="152"/>
    </row>
    <row r="125" spans="35:35">
      <c r="AI125" s="152"/>
    </row>
    <row r="126" spans="35:35">
      <c r="AI126" s="152"/>
    </row>
    <row r="127" spans="35:35">
      <c r="AI127" s="152"/>
    </row>
    <row r="128" spans="35:35">
      <c r="AI128" s="152"/>
    </row>
    <row r="129" spans="35:35">
      <c r="AI129" s="152"/>
    </row>
    <row r="130" spans="35:35">
      <c r="AI130" s="152"/>
    </row>
    <row r="131" spans="35:35">
      <c r="AI131" s="152"/>
    </row>
    <row r="132" spans="35:35">
      <c r="AI132" s="152"/>
    </row>
    <row r="133" spans="35:35">
      <c r="AI133" s="152"/>
    </row>
    <row r="134" spans="35:35">
      <c r="AI134" s="152"/>
    </row>
    <row r="135" spans="35:35">
      <c r="AI135" s="152"/>
    </row>
    <row r="136" spans="35:35">
      <c r="AI136" s="152"/>
    </row>
    <row r="137" spans="35:35">
      <c r="AI137" s="152"/>
    </row>
    <row r="138" spans="35:35">
      <c r="AI138" s="152"/>
    </row>
    <row r="139" spans="35:35">
      <c r="AI139" s="152"/>
    </row>
    <row r="140" spans="35:35">
      <c r="AI140" s="152"/>
    </row>
    <row r="141" spans="35:35">
      <c r="AI141" s="152"/>
    </row>
    <row r="142" spans="35:35">
      <c r="AI142" s="152"/>
    </row>
    <row r="143" spans="35:35">
      <c r="AI143" s="152"/>
    </row>
    <row r="144" spans="35:35">
      <c r="AI144" s="152"/>
    </row>
    <row r="145" spans="35:35">
      <c r="AI145" s="152"/>
    </row>
    <row r="146" spans="35:35">
      <c r="AI146" s="152"/>
    </row>
    <row r="147" spans="35:35">
      <c r="AI147" s="152"/>
    </row>
    <row r="148" spans="35:35">
      <c r="AI148" s="152"/>
    </row>
    <row r="149" spans="35:35">
      <c r="AI149" s="152"/>
    </row>
    <row r="150" spans="35:35">
      <c r="AI150" s="152"/>
    </row>
    <row r="151" spans="35:35">
      <c r="AI151" s="152"/>
    </row>
    <row r="152" spans="35:35">
      <c r="AI152" s="152"/>
    </row>
    <row r="153" spans="35:35">
      <c r="AI153" s="152"/>
    </row>
    <row r="154" spans="35:35">
      <c r="AI154" s="152"/>
    </row>
    <row r="155" spans="35:35">
      <c r="AI155" s="152"/>
    </row>
    <row r="156" spans="35:35">
      <c r="AI156" s="152"/>
    </row>
    <row r="157" spans="35:35">
      <c r="AI157" s="152"/>
    </row>
    <row r="158" spans="35:35">
      <c r="AI158" s="152"/>
    </row>
    <row r="159" spans="35:35">
      <c r="AI159" s="152"/>
    </row>
    <row r="160" spans="35:35">
      <c r="AI160" s="152"/>
    </row>
    <row r="161" spans="35:35">
      <c r="AI161" s="152"/>
    </row>
    <row r="162" spans="35:35">
      <c r="AI162" s="152"/>
    </row>
    <row r="163" spans="35:35">
      <c r="AI163" s="152"/>
    </row>
    <row r="164" spans="35:35">
      <c r="AI164" s="152"/>
    </row>
    <row r="165" spans="35:35">
      <c r="AI165" s="152"/>
    </row>
    <row r="166" spans="35:35">
      <c r="AI166" s="152"/>
    </row>
    <row r="167" spans="35:35">
      <c r="AI167" s="152"/>
    </row>
    <row r="168" spans="35:35">
      <c r="AI168" s="152"/>
    </row>
    <row r="169" spans="35:35">
      <c r="AI169" s="152"/>
    </row>
    <row r="170" spans="35:35">
      <c r="AI170" s="152"/>
    </row>
    <row r="171" spans="35:35">
      <c r="AI171" s="152"/>
    </row>
    <row r="172" spans="35:35">
      <c r="AI172" s="152"/>
    </row>
    <row r="173" spans="35:35">
      <c r="AI173" s="152"/>
    </row>
    <row r="174" spans="35:35">
      <c r="AI174" s="152"/>
    </row>
    <row r="175" spans="35:35">
      <c r="AI175" s="152"/>
    </row>
    <row r="176" spans="35:35">
      <c r="AI176" s="152"/>
    </row>
    <row r="177" spans="35:35">
      <c r="AI177" s="152"/>
    </row>
    <row r="178" spans="35:35">
      <c r="AI178" s="152"/>
    </row>
    <row r="179" spans="35:35">
      <c r="AI179" s="152"/>
    </row>
    <row r="180" spans="35:35">
      <c r="AI180" s="152"/>
    </row>
    <row r="181" spans="35:35">
      <c r="AI181" s="152"/>
    </row>
    <row r="182" spans="35:35">
      <c r="AI182" s="152"/>
    </row>
    <row r="183" spans="35:35">
      <c r="AI183" s="152"/>
    </row>
    <row r="184" spans="35:35">
      <c r="AI184" s="152"/>
    </row>
    <row r="185" spans="35:35">
      <c r="AI185" s="152"/>
    </row>
    <row r="186" spans="35:35">
      <c r="AI186" s="152"/>
    </row>
    <row r="187" spans="35:35">
      <c r="AI187" s="152"/>
    </row>
    <row r="188" spans="35:35">
      <c r="AI188" s="152"/>
    </row>
    <row r="189" spans="35:35">
      <c r="AI189" s="152"/>
    </row>
    <row r="190" spans="35:35">
      <c r="AI190" s="152"/>
    </row>
    <row r="191" spans="35:35">
      <c r="AI191" s="152"/>
    </row>
    <row r="192" spans="35:35">
      <c r="AI192" s="152"/>
    </row>
    <row r="193" spans="35:35">
      <c r="AI193" s="152"/>
    </row>
    <row r="194" spans="35:35">
      <c r="AI194" s="152"/>
    </row>
    <row r="195" spans="35:35">
      <c r="AI195" s="152"/>
    </row>
    <row r="196" spans="35:35">
      <c r="AI196" s="152"/>
    </row>
    <row r="197" spans="35:35">
      <c r="AI197" s="152"/>
    </row>
    <row r="198" spans="35:35">
      <c r="AI198" s="152"/>
    </row>
    <row r="199" spans="35:35">
      <c r="AI199" s="152"/>
    </row>
    <row r="200" spans="35:35">
      <c r="AI200" s="152"/>
    </row>
    <row r="201" spans="35:35">
      <c r="AI201" s="152"/>
    </row>
    <row r="202" spans="35:35">
      <c r="AI202" s="152"/>
    </row>
    <row r="203" spans="35:35">
      <c r="AI203" s="152"/>
    </row>
    <row r="204" spans="35:35">
      <c r="AI204" s="152"/>
    </row>
    <row r="205" spans="35:35">
      <c r="AI205" s="152"/>
    </row>
    <row r="206" spans="35:35">
      <c r="AI206" s="152"/>
    </row>
    <row r="207" spans="35:35">
      <c r="AI207" s="152"/>
    </row>
    <row r="208" spans="35:35">
      <c r="AI208" s="152"/>
    </row>
    <row r="209" spans="35:35">
      <c r="AI209" s="152"/>
    </row>
    <row r="210" spans="35:35">
      <c r="AI210" s="152"/>
    </row>
    <row r="211" spans="35:35">
      <c r="AI211" s="152"/>
    </row>
    <row r="212" spans="35:35">
      <c r="AI212" s="152"/>
    </row>
    <row r="213" spans="35:35">
      <c r="AI213" s="152"/>
    </row>
    <row r="214" spans="35:35">
      <c r="AI214" s="152"/>
    </row>
    <row r="215" spans="35:35">
      <c r="AI215" s="152"/>
    </row>
    <row r="216" spans="35:35">
      <c r="AI216" s="152"/>
    </row>
    <row r="217" spans="35:35">
      <c r="AI217" s="152"/>
    </row>
    <row r="218" spans="35:35">
      <c r="AI218" s="152"/>
    </row>
    <row r="219" spans="35:35">
      <c r="AI219" s="152"/>
    </row>
    <row r="220" spans="35:35">
      <c r="AI220" s="152"/>
    </row>
    <row r="221" spans="35:35">
      <c r="AI221" s="152"/>
    </row>
    <row r="222" spans="35:35">
      <c r="AI222" s="152"/>
    </row>
    <row r="223" spans="35:35">
      <c r="AI223" s="152"/>
    </row>
    <row r="224" spans="35:35">
      <c r="AI224" s="152"/>
    </row>
    <row r="225" spans="35:35">
      <c r="AI225" s="152"/>
    </row>
    <row r="226" spans="35:35">
      <c r="AI226" s="152"/>
    </row>
    <row r="227" spans="35:35">
      <c r="AI227" s="152"/>
    </row>
    <row r="228" spans="35:35">
      <c r="AI228" s="152"/>
    </row>
    <row r="229" spans="35:35">
      <c r="AI229" s="152"/>
    </row>
    <row r="230" spans="35:35">
      <c r="AI230" s="152"/>
    </row>
    <row r="231" spans="35:35">
      <c r="AI231" s="152"/>
    </row>
    <row r="232" spans="35:35">
      <c r="AI232" s="152"/>
    </row>
    <row r="233" spans="35:35">
      <c r="AI233" s="152"/>
    </row>
    <row r="234" spans="35:35">
      <c r="AI234" s="152"/>
    </row>
    <row r="235" spans="35:35">
      <c r="AI235" s="152"/>
    </row>
    <row r="236" spans="35:35">
      <c r="AI236" s="152"/>
    </row>
    <row r="237" spans="35:35">
      <c r="AI237" s="152"/>
    </row>
    <row r="238" spans="35:35">
      <c r="AI238" s="152"/>
    </row>
    <row r="239" spans="35:35">
      <c r="AI239" s="152"/>
    </row>
    <row r="240" spans="35:35">
      <c r="AI240" s="152"/>
    </row>
    <row r="241" spans="35:35">
      <c r="AI241" s="152"/>
    </row>
    <row r="242" spans="35:35">
      <c r="AI242" s="152"/>
    </row>
    <row r="243" spans="35:35">
      <c r="AI243" s="152"/>
    </row>
    <row r="244" spans="35:35">
      <c r="AI244" s="152"/>
    </row>
    <row r="245" spans="35:35">
      <c r="AI245" s="152"/>
    </row>
    <row r="246" spans="35:35">
      <c r="AI246" s="152"/>
    </row>
    <row r="247" spans="35:35">
      <c r="AI247" s="152"/>
    </row>
    <row r="248" spans="35:35">
      <c r="AI248" s="152"/>
    </row>
    <row r="249" spans="35:35">
      <c r="AI249" s="152"/>
    </row>
    <row r="250" spans="35:35">
      <c r="AI250" s="152"/>
    </row>
    <row r="251" spans="35:35">
      <c r="AI251" s="152"/>
    </row>
    <row r="252" spans="35:35">
      <c r="AI252" s="152"/>
    </row>
    <row r="253" spans="35:35">
      <c r="AI253" s="152"/>
    </row>
    <row r="254" spans="35:35">
      <c r="AI254" s="152"/>
    </row>
    <row r="255" spans="35:35">
      <c r="AI255" s="152"/>
    </row>
    <row r="256" spans="35:35">
      <c r="AI256" s="152"/>
    </row>
    <row r="257" spans="35:35">
      <c r="AI257" s="152"/>
    </row>
    <row r="258" spans="35:35">
      <c r="AI258" s="152"/>
    </row>
    <row r="259" spans="35:35">
      <c r="AI259" s="152"/>
    </row>
    <row r="260" spans="35:35">
      <c r="AI260" s="152"/>
    </row>
    <row r="261" spans="35:35">
      <c r="AI261" s="152"/>
    </row>
    <row r="262" spans="35:35">
      <c r="AI262" s="152"/>
    </row>
    <row r="263" spans="35:35">
      <c r="AI263" s="152"/>
    </row>
    <row r="264" spans="35:35">
      <c r="AI264" s="152"/>
    </row>
    <row r="265" spans="35:35">
      <c r="AI265" s="152"/>
    </row>
    <row r="266" spans="35:35">
      <c r="AI266" s="152"/>
    </row>
    <row r="267" spans="35:35">
      <c r="AI267" s="152"/>
    </row>
    <row r="268" spans="35:35">
      <c r="AI268" s="152"/>
    </row>
    <row r="269" spans="35:35">
      <c r="AI269" s="152"/>
    </row>
    <row r="270" spans="35:35">
      <c r="AI270" s="152"/>
    </row>
    <row r="271" spans="35:35">
      <c r="AI271" s="152"/>
    </row>
    <row r="272" spans="35:35">
      <c r="AI272" s="152"/>
    </row>
    <row r="273" spans="35:35">
      <c r="AI273" s="152"/>
    </row>
    <row r="274" spans="35:35">
      <c r="AI274" s="152"/>
    </row>
    <row r="275" spans="35:35">
      <c r="AI275" s="152"/>
    </row>
    <row r="276" spans="35:35">
      <c r="AI276" s="152"/>
    </row>
    <row r="277" spans="35:35">
      <c r="AI277" s="152"/>
    </row>
    <row r="278" spans="35:35">
      <c r="AI278" s="152"/>
    </row>
    <row r="279" spans="35:35">
      <c r="AI279" s="152"/>
    </row>
    <row r="280" spans="35:35">
      <c r="AI280" s="152"/>
    </row>
    <row r="281" spans="35:35">
      <c r="AI281" s="152"/>
    </row>
    <row r="282" spans="35:35">
      <c r="AI282" s="152"/>
    </row>
    <row r="283" spans="35:35">
      <c r="AI283" s="152"/>
    </row>
    <row r="284" spans="35:35">
      <c r="AI284" s="152"/>
    </row>
    <row r="285" spans="35:35">
      <c r="AI285" s="152"/>
    </row>
    <row r="286" spans="35:35">
      <c r="AI286" s="152"/>
    </row>
    <row r="287" spans="35:35">
      <c r="AI287" s="152"/>
    </row>
    <row r="288" spans="35:35">
      <c r="AI288" s="152"/>
    </row>
    <row r="289" spans="35:35">
      <c r="AI289" s="152"/>
    </row>
    <row r="290" spans="35:35">
      <c r="AI290" s="152"/>
    </row>
    <row r="291" spans="35:35">
      <c r="AI291" s="152"/>
    </row>
    <row r="292" spans="35:35">
      <c r="AI292" s="152"/>
    </row>
    <row r="293" spans="35:35">
      <c r="AI293" s="152"/>
    </row>
    <row r="294" spans="35:35">
      <c r="AI294" s="152"/>
    </row>
    <row r="295" spans="35:35">
      <c r="AI295" s="152"/>
    </row>
    <row r="296" spans="35:35">
      <c r="AI296" s="152"/>
    </row>
    <row r="297" spans="35:35">
      <c r="AI297" s="152"/>
    </row>
    <row r="298" spans="35:35">
      <c r="AI298" s="152"/>
    </row>
    <row r="299" spans="35:35">
      <c r="AI299" s="152"/>
    </row>
    <row r="300" spans="35:35">
      <c r="AI300" s="152"/>
    </row>
    <row r="301" spans="35:35">
      <c r="AI301" s="152"/>
    </row>
    <row r="302" spans="35:35">
      <c r="AI302" s="152"/>
    </row>
    <row r="303" spans="35:35">
      <c r="AI303" s="152"/>
    </row>
    <row r="304" spans="35:35">
      <c r="AI304" s="152"/>
    </row>
    <row r="305" spans="35:35">
      <c r="AI305" s="152"/>
    </row>
    <row r="306" spans="35:35">
      <c r="AI306" s="152"/>
    </row>
    <row r="307" spans="35:35">
      <c r="AI307" s="152"/>
    </row>
    <row r="308" spans="35:35">
      <c r="AI308" s="152"/>
    </row>
    <row r="309" spans="35:35">
      <c r="AI309" s="152"/>
    </row>
    <row r="310" spans="35:35">
      <c r="AI310" s="152"/>
    </row>
    <row r="311" spans="35:35">
      <c r="AI311" s="152"/>
    </row>
    <row r="312" spans="35:35">
      <c r="AI312" s="152"/>
    </row>
    <row r="313" spans="35:35">
      <c r="AI313" s="152"/>
    </row>
    <row r="314" spans="35:35">
      <c r="AI314" s="152"/>
    </row>
    <row r="315" spans="35:35">
      <c r="AI315" s="152"/>
    </row>
    <row r="316" spans="35:35">
      <c r="AI316" s="152"/>
    </row>
    <row r="317" spans="35:35">
      <c r="AI317" s="152"/>
    </row>
    <row r="318" spans="35:35">
      <c r="AI318" s="152"/>
    </row>
    <row r="319" spans="35:35">
      <c r="AI319" s="152"/>
    </row>
    <row r="320" spans="35:35">
      <c r="AI320" s="152"/>
    </row>
    <row r="321" spans="35:35">
      <c r="AI321" s="152"/>
    </row>
    <row r="322" spans="35:35">
      <c r="AI322" s="152"/>
    </row>
    <row r="323" spans="35:35">
      <c r="AI323" s="152"/>
    </row>
    <row r="324" spans="35:35">
      <c r="AI324" s="152"/>
    </row>
    <row r="325" spans="35:35">
      <c r="AI325" s="152"/>
    </row>
    <row r="326" spans="35:35">
      <c r="AI326" s="152"/>
    </row>
    <row r="327" spans="35:35">
      <c r="AI327" s="152"/>
    </row>
    <row r="328" spans="35:35">
      <c r="AI328" s="152"/>
    </row>
    <row r="329" spans="35:35">
      <c r="AI329" s="152"/>
    </row>
    <row r="330" spans="35:35">
      <c r="AI330" s="152"/>
    </row>
    <row r="331" spans="35:35">
      <c r="AI331" s="152"/>
    </row>
    <row r="332" spans="35:35">
      <c r="AI332" s="152"/>
    </row>
    <row r="333" spans="35:35">
      <c r="AI333" s="152"/>
    </row>
    <row r="334" spans="35:35">
      <c r="AI334" s="152"/>
    </row>
    <row r="335" spans="35:35">
      <c r="AI335" s="152"/>
    </row>
    <row r="336" spans="35:35">
      <c r="AI336" s="152"/>
    </row>
    <row r="337" spans="35:35">
      <c r="AI337" s="152"/>
    </row>
    <row r="338" spans="35:35">
      <c r="AI338" s="152"/>
    </row>
    <row r="339" spans="35:35">
      <c r="AI339" s="152"/>
    </row>
    <row r="340" spans="35:35">
      <c r="AI340" s="152"/>
    </row>
    <row r="341" spans="35:35">
      <c r="AI341" s="152"/>
    </row>
    <row r="342" spans="35:35">
      <c r="AI342" s="152"/>
    </row>
    <row r="343" spans="35:35">
      <c r="AI343" s="152"/>
    </row>
    <row r="344" spans="35:35">
      <c r="AI344" s="152"/>
    </row>
    <row r="345" spans="35:35">
      <c r="AI345" s="152"/>
    </row>
    <row r="346" spans="35:35">
      <c r="AI346" s="152"/>
    </row>
    <row r="347" spans="35:35">
      <c r="AI347" s="152"/>
    </row>
    <row r="348" spans="35:35">
      <c r="AI348" s="152"/>
    </row>
    <row r="349" spans="35:35">
      <c r="AI349" s="152"/>
    </row>
    <row r="350" spans="35:35">
      <c r="AI350" s="152"/>
    </row>
    <row r="351" spans="35:35">
      <c r="AI351" s="152"/>
    </row>
    <row r="352" spans="35:35">
      <c r="AI352" s="152"/>
    </row>
    <row r="353" spans="35:35">
      <c r="AI353" s="152"/>
    </row>
    <row r="354" spans="35:35">
      <c r="AI354" s="152"/>
    </row>
    <row r="355" spans="35:35">
      <c r="AI355" s="152"/>
    </row>
    <row r="356" spans="35:35">
      <c r="AI356" s="152"/>
    </row>
    <row r="357" spans="35:35">
      <c r="AI357" s="152"/>
    </row>
    <row r="358" spans="35:35">
      <c r="AI358" s="152"/>
    </row>
    <row r="359" spans="35:35">
      <c r="AI359" s="152"/>
    </row>
    <row r="360" spans="35:35">
      <c r="AI360" s="152"/>
    </row>
    <row r="361" spans="35:35">
      <c r="AI361" s="152"/>
    </row>
    <row r="362" spans="35:35">
      <c r="AI362" s="152"/>
    </row>
    <row r="363" spans="35:35">
      <c r="AI363" s="152"/>
    </row>
    <row r="364" spans="35:35">
      <c r="AI364" s="152"/>
    </row>
    <row r="365" spans="35:35">
      <c r="AI365" s="152"/>
    </row>
    <row r="366" spans="35:35">
      <c r="AI366" s="152"/>
    </row>
    <row r="367" spans="35:35">
      <c r="AI367" s="152"/>
    </row>
    <row r="368" spans="35:35">
      <c r="AI368" s="152"/>
    </row>
    <row r="369" spans="35:35">
      <c r="AI369" s="152"/>
    </row>
    <row r="370" spans="35:35">
      <c r="AI370" s="152"/>
    </row>
    <row r="371" spans="35:35">
      <c r="AI371" s="152"/>
    </row>
    <row r="372" spans="35:35">
      <c r="AI372" s="152"/>
    </row>
    <row r="373" spans="35:35">
      <c r="AI373" s="152"/>
    </row>
    <row r="374" spans="35:35">
      <c r="AI374" s="152"/>
    </row>
    <row r="375" spans="35:35">
      <c r="AI375" s="152"/>
    </row>
    <row r="376" spans="35:35">
      <c r="AI376" s="152"/>
    </row>
    <row r="377" spans="35:35">
      <c r="AI377" s="152"/>
    </row>
    <row r="378" spans="35:35">
      <c r="AI378" s="152"/>
    </row>
    <row r="379" spans="35:35">
      <c r="AI379" s="152"/>
    </row>
    <row r="380" spans="35:35">
      <c r="AI380" s="152"/>
    </row>
    <row r="381" spans="35:35">
      <c r="AI381" s="152"/>
    </row>
    <row r="382" spans="35:35">
      <c r="AI382" s="152"/>
    </row>
    <row r="383" spans="35:35">
      <c r="AI383" s="152"/>
    </row>
    <row r="384" spans="35:35">
      <c r="AI384" s="152"/>
    </row>
    <row r="385" spans="35:35">
      <c r="AI385" s="152"/>
    </row>
    <row r="386" spans="35:35">
      <c r="AI386" s="152"/>
    </row>
    <row r="387" spans="35:35">
      <c r="AI387" s="152"/>
    </row>
  </sheetData>
  <sheetProtection formatCells="0" formatColumns="0" formatRows="0" insertColumns="0" insertRows="0" insertHyperlinks="0" deleteColumns="0" deleteRows="0" sort="0" autoFilter="0" pivotTables="0"/>
  <autoFilter ref="A8:AY28">
    <filterColumn colId="0">
      <filters>
        <filter val="Plan Anual de Adquisiciones"/>
        <filter val="Plan Anual de Vacantes"/>
        <filter val="Plan de Acción Servicio a la Ciudadanía"/>
        <filter val="Plan de Incentivos Institucionales"/>
        <filter val="Plan de Participacion Ciudadana"/>
        <filter val="Plan de Previsión de Recursos Humanos"/>
        <filter val="Plan de Seguridad y Privacidad de la Información"/>
        <filter val="Plan de Trabajo Anual en Seguridad y Salud en el Trabajo"/>
        <filter val="Plan de Tratamiento de Riesgos de Seguridad y Privacidad de la Información"/>
        <filter val="Plan Institucional de Archivos de la Entidad - PINAR"/>
        <filter val="Plan Institucional de Capacitacion (PIC)"/>
      </filters>
    </filterColumn>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43" showButton="0"/>
    <filterColumn colId="44" showButton="0"/>
    <filterColumn colId="45" showButton="0"/>
    <filterColumn colId="46" showButton="0"/>
    <filterColumn colId="47" showButton="0"/>
    <filterColumn colId="48" showButton="0"/>
    <filterColumn colId="49" showButton="0"/>
  </autoFilter>
  <mergeCells count="65">
    <mergeCell ref="A7:AQ7"/>
    <mergeCell ref="A8:A10"/>
    <mergeCell ref="B8:B10"/>
    <mergeCell ref="C8:C10"/>
    <mergeCell ref="D8:D10"/>
    <mergeCell ref="E8:E10"/>
    <mergeCell ref="F8:Q8"/>
    <mergeCell ref="K9:K10"/>
    <mergeCell ref="L9:L10"/>
    <mergeCell ref="M9:M10"/>
    <mergeCell ref="N9:N10"/>
    <mergeCell ref="O9:O10"/>
    <mergeCell ref="P9:P10"/>
    <mergeCell ref="Q9:Q10"/>
    <mergeCell ref="F9:F10"/>
    <mergeCell ref="R8:R10"/>
    <mergeCell ref="AV1:AY6"/>
    <mergeCell ref="B2:AU2"/>
    <mergeCell ref="B3:AU3"/>
    <mergeCell ref="B4:L4"/>
    <mergeCell ref="M4:X4"/>
    <mergeCell ref="Y4:AI4"/>
    <mergeCell ref="AJ4:AU4"/>
    <mergeCell ref="B5:L5"/>
    <mergeCell ref="M5:X5"/>
    <mergeCell ref="Y5:AI5"/>
    <mergeCell ref="AJ5:AU5"/>
    <mergeCell ref="B6:AU6"/>
    <mergeCell ref="A1:A6"/>
    <mergeCell ref="B1:AU1"/>
    <mergeCell ref="S8:AD8"/>
    <mergeCell ref="AE8:AE10"/>
    <mergeCell ref="AF8:AF10"/>
    <mergeCell ref="AG8:AG10"/>
    <mergeCell ref="AH8:AH10"/>
    <mergeCell ref="AI8:AI10"/>
    <mergeCell ref="AJ8:AJ10"/>
    <mergeCell ref="AK8:AK10"/>
    <mergeCell ref="S9:S10"/>
    <mergeCell ref="G9:G10"/>
    <mergeCell ref="H9:H10"/>
    <mergeCell ref="I9:I10"/>
    <mergeCell ref="J9:J10"/>
    <mergeCell ref="AR9:AT9"/>
    <mergeCell ref="T9:T10"/>
    <mergeCell ref="U9:U10"/>
    <mergeCell ref="V9:V10"/>
    <mergeCell ref="W9:W10"/>
    <mergeCell ref="X9:X10"/>
    <mergeCell ref="Y9:Y10"/>
    <mergeCell ref="AM8:AM10"/>
    <mergeCell ref="AN8:AN10"/>
    <mergeCell ref="AO8:AO10"/>
    <mergeCell ref="AP8:AP10"/>
    <mergeCell ref="Z9:Z10"/>
    <mergeCell ref="AA9:AA10"/>
    <mergeCell ref="AB9:AB10"/>
    <mergeCell ref="AC9:AC10"/>
    <mergeCell ref="AD9:AD10"/>
    <mergeCell ref="AL8:AL10"/>
    <mergeCell ref="AQ8:AQ10"/>
    <mergeCell ref="AR8:AY8"/>
    <mergeCell ref="AU9:AW9"/>
    <mergeCell ref="AX9:AX10"/>
    <mergeCell ref="AY9:AY10"/>
  </mergeCells>
  <dataValidations count="4">
    <dataValidation allowBlank="1" showInputMessage="1" showErrorMessage="1" prompt="La ponderación de las actividades debe dar 100% por cada Plan insitucional y estratégico." sqref="E8"/>
    <dataValidation allowBlank="1" showInputMessage="1" showErrorMessage="1" prompt="Seleccione de la lista desplegable la dependencia líder del plan insitucional y que a su vez implementará la actividad." sqref="B8"/>
    <dataValidation allowBlank="1" showInputMessage="1" showErrorMessage="1" prompt="Seleccione de la lista desplegable según corresponda." sqref="A8"/>
    <dataValidation allowBlank="1" showInputMessage="1" showErrorMessage="1" prompt="Redacte la actividad estratégica asociada al plan seleccionado. La redacción debe iniciar con verbo en infinitivo (ejemplo: definir, diseñar, implementar)." sqref="C8:D8"/>
  </dataValidations>
  <hyperlinks>
    <hyperlink ref="AL23" r:id="rId1"/>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C6196EBB207B44A95A52EE1E8194B66" ma:contentTypeVersion="13" ma:contentTypeDescription="Crear nuevo documento." ma:contentTypeScope="" ma:versionID="45c5633e5bf5b3c7d62cdb8e19622e50">
  <xsd:schema xmlns:xsd="http://www.w3.org/2001/XMLSchema" xmlns:xs="http://www.w3.org/2001/XMLSchema" xmlns:p="http://schemas.microsoft.com/office/2006/metadata/properties" xmlns:ns2="9d70888f-0378-433e-a3dd-c482f2c6f824" xmlns:ns3="7641ffa1-ea8e-48a1-9de1-2757045180f3" targetNamespace="http://schemas.microsoft.com/office/2006/metadata/properties" ma:root="true" ma:fieldsID="f52edea49db5eb3dc02c4fa8e88e0598" ns2:_="" ns3:_="">
    <xsd:import namespace="9d70888f-0378-433e-a3dd-c482f2c6f824"/>
    <xsd:import namespace="7641ffa1-ea8e-48a1-9de1-2757045180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70888f-0378-433e-a3dd-c482f2c6f8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2fe21213-fe70-40ed-b3c9-d592fa6670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1ffa1-ea8e-48a1-9de1-2757045180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f1eb2b-9f52-4548-9995-1b6ec1f5b2ef}" ma:internalName="TaxCatchAll" ma:showField="CatchAllData" ma:web="7641ffa1-ea8e-48a1-9de1-2757045180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641ffa1-ea8e-48a1-9de1-2757045180f3" xsi:nil="true"/>
    <lcf76f155ced4ddcb4097134ff3c332f xmlns="9d70888f-0378-433e-a3dd-c482f2c6f8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28E93C-5FF0-452B-8B08-8CAA40AC78B8}"/>
</file>

<file path=customXml/itemProps2.xml><?xml version="1.0" encoding="utf-8"?>
<ds:datastoreItem xmlns:ds="http://schemas.openxmlformats.org/officeDocument/2006/customXml" ds:itemID="{58C44F1D-2BF5-4CBD-9F44-DD1B0E4C90B5}">
  <ds:schemaRefs>
    <ds:schemaRef ds:uri="http://schemas.microsoft.com/office/2006/documentManagement/types"/>
    <ds:schemaRef ds:uri="http://purl.org/dc/dcmitype/"/>
    <ds:schemaRef ds:uri="http://www.w3.org/XML/1998/namespace"/>
    <ds:schemaRef ds:uri="fea750fc-f6ca-4e09-a708-c64a1e0cc8c1"/>
    <ds:schemaRef ds:uri="http://schemas.microsoft.com/office/2006/metadata/properties"/>
    <ds:schemaRef ds:uri="http://schemas.openxmlformats.org/package/2006/metadata/core-properties"/>
    <ds:schemaRef ds:uri="http://purl.org/dc/terms/"/>
    <ds:schemaRef ds:uri="http://purl.org/dc/elements/1.1/"/>
    <ds:schemaRef ds:uri="http://schemas.microsoft.com/office/infopath/2007/PartnerControls"/>
    <ds:schemaRef ds:uri="ec706035-25c4-4aca-bb20-f3e6d063a136"/>
  </ds:schemaRefs>
</ds:datastoreItem>
</file>

<file path=customXml/itemProps3.xml><?xml version="1.0" encoding="utf-8"?>
<ds:datastoreItem xmlns:ds="http://schemas.openxmlformats.org/officeDocument/2006/customXml" ds:itemID="{3AE01E65-3BB6-4057-94F3-0C0D2B0519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Metas sectoriales</vt:lpstr>
      <vt:lpstr>Objetivos y metas</vt:lpstr>
      <vt:lpstr>Presupuesto</vt:lpstr>
      <vt:lpstr>Indicadores de Gestión</vt:lpstr>
      <vt:lpstr>Plan Integrado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 Andrea Parraga Hache</dc:creator>
  <cp:keywords/>
  <dc:description/>
  <cp:lastModifiedBy>amlopez</cp:lastModifiedBy>
  <cp:revision/>
  <dcterms:created xsi:type="dcterms:W3CDTF">2021-01-21T16:00:31Z</dcterms:created>
  <dcterms:modified xsi:type="dcterms:W3CDTF">2026-03-25T20:31:05Z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0x0101004C6196EBB207B44A95A52EE1E8194B66</vt:lpwstr>
  </property>
  <property fmtid="{D5CDD505-2E9C-101B-9397-08002B2CF9AE}" pid="3" name="MediaServiceImageTags">
    <vt:lpwstr/>
  </property>
</Properties>
</file>